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8" r:id="rId6"/>
    <sheet name="2.06" sheetId="6" r:id="rId7"/>
    <sheet name="2.07" sheetId="7" r:id="rId8"/>
  </sheets>
  <definedNames>
    <definedName name="_xlnm.Print_Area" localSheetId="0">'2.01'!$A$1:$W$42</definedName>
    <definedName name="_xlnm.Print_Area" localSheetId="1">'2.02'!$A$1:$N$54</definedName>
    <definedName name="_xlnm.Print_Area" localSheetId="2">'2.03'!$A$1:$K$46</definedName>
    <definedName name="_xlnm.Print_Area" localSheetId="4">'2.05'!$A$1:$K$59</definedName>
    <definedName name="_xlnm.Print_Area" localSheetId="6">'2.06'!$A$1:$G$54</definedName>
    <definedName name="_xlnm.Print_Area" localSheetId="7">'2.07'!$A$1:$Q$59</definedName>
  </definedNames>
  <calcPr calcId="145621"/>
</workbook>
</file>

<file path=xl/calcChain.xml><?xml version="1.0" encoding="utf-8"?>
<calcChain xmlns="http://schemas.openxmlformats.org/spreadsheetml/2006/main">
  <c r="Q13" i="2" l="1"/>
  <c r="Q11" i="3" l="1"/>
  <c r="R14" i="3" s="1"/>
  <c r="R17" i="3" l="1"/>
  <c r="R13" i="3"/>
  <c r="R12" i="3"/>
  <c r="R15" i="3"/>
  <c r="R18" i="3"/>
  <c r="R16" i="3"/>
  <c r="O45" i="7"/>
  <c r="O33" i="7"/>
  <c r="O21" i="7"/>
  <c r="F46" i="5"/>
  <c r="H46" i="5"/>
  <c r="Y14" i="9"/>
  <c r="Y15" i="9"/>
  <c r="Y16" i="9"/>
  <c r="Y17" i="9"/>
  <c r="Y18" i="9"/>
  <c r="Y19" i="9"/>
  <c r="Y20" i="9"/>
  <c r="Y21" i="9"/>
  <c r="Y22" i="9"/>
  <c r="Y23" i="9"/>
  <c r="Y24" i="9"/>
  <c r="Y25" i="9"/>
  <c r="Y13" i="9"/>
  <c r="Y12" i="9" s="1"/>
  <c r="AA12" i="9"/>
  <c r="Z12" i="9"/>
  <c r="AO11" i="1"/>
  <c r="AM11" i="1"/>
  <c r="AL15" i="1"/>
  <c r="AN15" i="1" s="1"/>
  <c r="AL17" i="1"/>
  <c r="AN17" i="1" s="1"/>
  <c r="AL19" i="1"/>
  <c r="AN19" i="1" s="1"/>
  <c r="AL21" i="1"/>
  <c r="AN21" i="1" s="1"/>
  <c r="AL23" i="1"/>
  <c r="AN23" i="1" s="1"/>
  <c r="AL25" i="1"/>
  <c r="AN25" i="1" s="1"/>
  <c r="AL27" i="1"/>
  <c r="AN27" i="1" s="1"/>
  <c r="AL29" i="1"/>
  <c r="AN29" i="1" s="1"/>
  <c r="AL31" i="1"/>
  <c r="AN31" i="1" s="1"/>
  <c r="AL33" i="1"/>
  <c r="AN33" i="1" s="1"/>
  <c r="AL35" i="1"/>
  <c r="AN35" i="1" s="1"/>
  <c r="AL13" i="1"/>
  <c r="AL11" i="1" s="1"/>
  <c r="R11" i="3" l="1"/>
  <c r="AP11" i="1"/>
  <c r="AP13" i="1"/>
  <c r="AP33" i="1"/>
  <c r="AP29" i="1"/>
  <c r="AP25" i="1"/>
  <c r="AP21" i="1"/>
  <c r="AP17" i="1"/>
  <c r="AN13" i="1"/>
  <c r="AP35" i="1"/>
  <c r="AP31" i="1"/>
  <c r="AP27" i="1"/>
  <c r="AP23" i="1"/>
  <c r="AP19" i="1"/>
  <c r="AP15" i="1"/>
  <c r="O12" i="9"/>
  <c r="N12" i="9"/>
  <c r="R12" i="9"/>
  <c r="Q12" i="9"/>
  <c r="U12" i="9"/>
  <c r="T12" i="9"/>
  <c r="X12" i="9"/>
  <c r="W12" i="9"/>
  <c r="V25" i="9"/>
  <c r="V14" i="9"/>
  <c r="V15" i="9"/>
  <c r="V16" i="9"/>
  <c r="V17" i="9"/>
  <c r="V18" i="9"/>
  <c r="V19" i="9"/>
  <c r="V20" i="9"/>
  <c r="V21" i="9"/>
  <c r="V22" i="9"/>
  <c r="V23" i="9"/>
  <c r="V24" i="9"/>
  <c r="V13" i="9"/>
  <c r="S14" i="9"/>
  <c r="S15" i="9"/>
  <c r="S16" i="9"/>
  <c r="S17" i="9"/>
  <c r="S18" i="9"/>
  <c r="S19" i="9"/>
  <c r="S20" i="9"/>
  <c r="S21" i="9"/>
  <c r="S22" i="9"/>
  <c r="S23" i="9"/>
  <c r="S24" i="9"/>
  <c r="S25" i="9"/>
  <c r="S13" i="9"/>
  <c r="P14" i="9"/>
  <c r="P15" i="9"/>
  <c r="P16" i="9"/>
  <c r="P17" i="9"/>
  <c r="P18" i="9"/>
  <c r="P19" i="9"/>
  <c r="P20" i="9"/>
  <c r="P21" i="9"/>
  <c r="P22" i="9"/>
  <c r="P23" i="9"/>
  <c r="P24" i="9"/>
  <c r="P25" i="9"/>
  <c r="P13" i="9"/>
  <c r="M14" i="9"/>
  <c r="M15" i="9"/>
  <c r="M16" i="9"/>
  <c r="M17" i="9"/>
  <c r="M18" i="9"/>
  <c r="M19" i="9"/>
  <c r="M20" i="9"/>
  <c r="M21" i="9"/>
  <c r="M22" i="9"/>
  <c r="M23" i="9"/>
  <c r="M24" i="9"/>
  <c r="M25" i="9"/>
  <c r="M13" i="9"/>
  <c r="J25" i="9"/>
  <c r="G25" i="9"/>
  <c r="D25" i="9"/>
  <c r="J24" i="9"/>
  <c r="G24" i="9"/>
  <c r="D24" i="9"/>
  <c r="J23" i="9"/>
  <c r="G23" i="9"/>
  <c r="D23" i="9"/>
  <c r="J22" i="9"/>
  <c r="G22" i="9"/>
  <c r="D22" i="9"/>
  <c r="J21" i="9"/>
  <c r="D21" i="9"/>
  <c r="J20" i="9"/>
  <c r="G20" i="9"/>
  <c r="D20" i="9"/>
  <c r="J19" i="9"/>
  <c r="G19" i="9"/>
  <c r="D19" i="9"/>
  <c r="J18" i="9"/>
  <c r="G18" i="9"/>
  <c r="D18" i="9"/>
  <c r="J17" i="9"/>
  <c r="G17" i="9"/>
  <c r="D17" i="9"/>
  <c r="J16" i="9"/>
  <c r="D16" i="9"/>
  <c r="J15" i="9"/>
  <c r="J14" i="9"/>
  <c r="G14" i="9"/>
  <c r="D14" i="9"/>
  <c r="J13" i="9"/>
  <c r="G13" i="9"/>
  <c r="D13" i="9"/>
  <c r="L12" i="9"/>
  <c r="K12" i="9"/>
  <c r="I12" i="9"/>
  <c r="H12" i="9"/>
  <c r="F12" i="9"/>
  <c r="E12" i="9"/>
  <c r="D12" i="9"/>
  <c r="J12" i="9" l="1"/>
  <c r="M12" i="9"/>
  <c r="V12" i="9"/>
  <c r="S12" i="9"/>
  <c r="P12" i="9"/>
  <c r="D45" i="6"/>
  <c r="D43" i="6"/>
  <c r="D44" i="6"/>
  <c r="D42" i="6"/>
  <c r="M11" i="3"/>
  <c r="M13" i="2"/>
  <c r="AE11" i="1"/>
  <c r="AC11" i="1"/>
  <c r="AB11" i="1" l="1"/>
  <c r="O11" i="3"/>
  <c r="P18" i="3" s="1"/>
  <c r="O32" i="7"/>
  <c r="O44" i="7"/>
  <c r="O20" i="7"/>
  <c r="F45" i="5"/>
  <c r="H45" i="5"/>
  <c r="O13" i="2"/>
  <c r="AJ11" i="1"/>
  <c r="AH11" i="1"/>
  <c r="AG35" i="1"/>
  <c r="AI35" i="1" s="1"/>
  <c r="AG33" i="1"/>
  <c r="AK33" i="1" s="1"/>
  <c r="AG31" i="1"/>
  <c r="AK31" i="1" s="1"/>
  <c r="AG29" i="1"/>
  <c r="AI29" i="1" s="1"/>
  <c r="AG27" i="1"/>
  <c r="AI27" i="1" s="1"/>
  <c r="AG25" i="1"/>
  <c r="AK25" i="1" s="1"/>
  <c r="AG23" i="1"/>
  <c r="AI23" i="1" s="1"/>
  <c r="AG21" i="1"/>
  <c r="AK21" i="1" s="1"/>
  <c r="AG19" i="1"/>
  <c r="AK19" i="1" s="1"/>
  <c r="AG17" i="1"/>
  <c r="AI17" i="1" s="1"/>
  <c r="AG15" i="1"/>
  <c r="AK15" i="1" s="1"/>
  <c r="AG13" i="1"/>
  <c r="AK13" i="1" s="1"/>
  <c r="O43" i="7"/>
  <c r="O31" i="7"/>
  <c r="O19" i="7"/>
  <c r="H44" i="5"/>
  <c r="F44" i="5"/>
  <c r="H43" i="5"/>
  <c r="F43" i="5"/>
  <c r="AC1048572" i="1"/>
  <c r="O42" i="7"/>
  <c r="O30" i="7"/>
  <c r="O18" i="7"/>
  <c r="K11" i="3"/>
  <c r="L15" i="3" s="1"/>
  <c r="K13" i="2"/>
  <c r="L22" i="2" s="1"/>
  <c r="W35" i="1"/>
  <c r="AA35" i="1" s="1"/>
  <c r="W33" i="1"/>
  <c r="Y33" i="1" s="1"/>
  <c r="W31" i="1"/>
  <c r="AA31" i="1" s="1"/>
  <c r="W29" i="1"/>
  <c r="Y29" i="1" s="1"/>
  <c r="W27" i="1"/>
  <c r="AA27" i="1" s="1"/>
  <c r="W25" i="1"/>
  <c r="Y25" i="1" s="1"/>
  <c r="W23" i="1"/>
  <c r="AA23" i="1" s="1"/>
  <c r="W21" i="1"/>
  <c r="Y21" i="1" s="1"/>
  <c r="W19" i="1"/>
  <c r="AA19" i="1" s="1"/>
  <c r="W17" i="1"/>
  <c r="Y17" i="1" s="1"/>
  <c r="AA15" i="1"/>
  <c r="W13" i="1"/>
  <c r="Y13" i="1" s="1"/>
  <c r="Z11" i="1"/>
  <c r="X11" i="1"/>
  <c r="L14" i="3"/>
  <c r="L19" i="2"/>
  <c r="Y19" i="1"/>
  <c r="Y35" i="1"/>
  <c r="H42" i="5"/>
  <c r="H41" i="5"/>
  <c r="H40" i="5"/>
  <c r="H38" i="5"/>
  <c r="H37" i="5"/>
  <c r="H36" i="5"/>
  <c r="H35" i="5"/>
  <c r="H34" i="5"/>
  <c r="H32" i="5"/>
  <c r="H31" i="5"/>
  <c r="H30" i="5"/>
  <c r="H29" i="5"/>
  <c r="H28" i="5"/>
  <c r="H26" i="5"/>
  <c r="H25" i="5"/>
  <c r="H24" i="5"/>
  <c r="H23" i="5"/>
  <c r="H22" i="5"/>
  <c r="H20" i="5"/>
  <c r="H19" i="5"/>
  <c r="H18" i="5"/>
  <c r="H17" i="5"/>
  <c r="H16" i="5"/>
  <c r="H14" i="5"/>
  <c r="H13" i="5"/>
  <c r="H12" i="5"/>
  <c r="H11" i="5"/>
  <c r="H10" i="5"/>
  <c r="F42" i="5"/>
  <c r="F41" i="5"/>
  <c r="F40" i="5"/>
  <c r="F38" i="5"/>
  <c r="F37" i="5"/>
  <c r="F36" i="5"/>
  <c r="F35" i="5"/>
  <c r="F34" i="5"/>
  <c r="F32" i="5"/>
  <c r="F31" i="5"/>
  <c r="F30" i="5"/>
  <c r="F29" i="5"/>
  <c r="F28" i="5"/>
  <c r="F26" i="5"/>
  <c r="F25" i="5"/>
  <c r="F24" i="5"/>
  <c r="F23" i="5"/>
  <c r="F22" i="5"/>
  <c r="F20" i="5"/>
  <c r="F19" i="5"/>
  <c r="F18" i="5"/>
  <c r="F17" i="5"/>
  <c r="F16" i="5"/>
  <c r="F14" i="5"/>
  <c r="F13" i="5"/>
  <c r="F12" i="5"/>
  <c r="F11" i="5"/>
  <c r="F10" i="5"/>
  <c r="R35" i="1"/>
  <c r="V35" i="1"/>
  <c r="R33" i="1"/>
  <c r="T33" i="1"/>
  <c r="R31" i="1"/>
  <c r="V31" i="1"/>
  <c r="R29" i="1"/>
  <c r="T29" i="1"/>
  <c r="R27" i="1"/>
  <c r="T27" i="1" s="1"/>
  <c r="R25" i="1"/>
  <c r="T25" i="1" s="1"/>
  <c r="R23" i="1"/>
  <c r="V23" i="1" s="1"/>
  <c r="R21" i="1"/>
  <c r="T21" i="1" s="1"/>
  <c r="R19" i="1"/>
  <c r="V19" i="1" s="1"/>
  <c r="R17" i="1"/>
  <c r="T17" i="1" s="1"/>
  <c r="R15" i="1"/>
  <c r="V15" i="1" s="1"/>
  <c r="R13" i="1"/>
  <c r="T13" i="1" s="1"/>
  <c r="U11" i="1"/>
  <c r="S11" i="1"/>
  <c r="O29" i="7"/>
  <c r="O17" i="7"/>
  <c r="T19" i="1"/>
  <c r="T23" i="1"/>
  <c r="T31" i="1"/>
  <c r="V17" i="1"/>
  <c r="V29" i="1"/>
  <c r="V33" i="1"/>
  <c r="T35" i="1"/>
  <c r="V25" i="1"/>
  <c r="O41" i="7"/>
  <c r="O40" i="7"/>
  <c r="D41" i="6"/>
  <c r="I11" i="3"/>
  <c r="J12" i="3" s="1"/>
  <c r="I13" i="2"/>
  <c r="P23" i="2" s="1"/>
  <c r="J13" i="3"/>
  <c r="J18" i="3"/>
  <c r="J16" i="3"/>
  <c r="J22" i="2"/>
  <c r="J23" i="2"/>
  <c r="J18" i="2"/>
  <c r="J15" i="2"/>
  <c r="J20" i="2"/>
  <c r="J16" i="2"/>
  <c r="J21" i="2"/>
  <c r="J19" i="2"/>
  <c r="J17" i="2"/>
  <c r="J13" i="2" s="1"/>
  <c r="O39" i="7"/>
  <c r="K38" i="7"/>
  <c r="J38" i="7"/>
  <c r="I38" i="7"/>
  <c r="H38" i="7"/>
  <c r="G38" i="7"/>
  <c r="O38" i="7" s="1"/>
  <c r="F38" i="7"/>
  <c r="O37" i="7"/>
  <c r="O36" i="7"/>
  <c r="O28" i="7"/>
  <c r="O25" i="7"/>
  <c r="O24" i="7"/>
  <c r="O16" i="7"/>
  <c r="O15" i="7"/>
  <c r="O14" i="7"/>
  <c r="O13" i="7"/>
  <c r="O12" i="7"/>
  <c r="D36" i="6"/>
  <c r="D34" i="6"/>
  <c r="D33" i="6"/>
  <c r="D32" i="6"/>
  <c r="D31" i="6"/>
  <c r="D30" i="6"/>
  <c r="D28" i="6"/>
  <c r="D26" i="6"/>
  <c r="D25" i="6"/>
  <c r="D24" i="6"/>
  <c r="D23" i="6"/>
  <c r="D21" i="6"/>
  <c r="D20" i="6"/>
  <c r="D19" i="6"/>
  <c r="D18" i="6"/>
  <c r="D17" i="6"/>
  <c r="D15" i="6"/>
  <c r="D14" i="6"/>
  <c r="D13" i="6"/>
  <c r="D12" i="6"/>
  <c r="D10" i="6"/>
  <c r="G11" i="3"/>
  <c r="H18" i="3" s="1"/>
  <c r="E11" i="3"/>
  <c r="F17" i="3" s="1"/>
  <c r="C11" i="3"/>
  <c r="D18" i="3" s="1"/>
  <c r="F22" i="2"/>
  <c r="D22" i="2"/>
  <c r="F21" i="2"/>
  <c r="D21" i="2"/>
  <c r="F20" i="2"/>
  <c r="D20" i="2"/>
  <c r="F19" i="2"/>
  <c r="D19" i="2"/>
  <c r="F17" i="2"/>
  <c r="D17" i="2"/>
  <c r="F16" i="2"/>
  <c r="D16" i="2"/>
  <c r="F15" i="2"/>
  <c r="D15" i="2"/>
  <c r="M35" i="1"/>
  <c r="Q35" i="1" s="1"/>
  <c r="H35" i="1"/>
  <c r="J35" i="1" s="1"/>
  <c r="C35" i="1"/>
  <c r="G35" i="1" s="1"/>
  <c r="M33" i="1"/>
  <c r="O33" i="1" s="1"/>
  <c r="H33" i="1"/>
  <c r="L33" i="1" s="1"/>
  <c r="C33" i="1"/>
  <c r="E33" i="1" s="1"/>
  <c r="M31" i="1"/>
  <c r="Q31" i="1" s="1"/>
  <c r="H31" i="1"/>
  <c r="J31" i="1" s="1"/>
  <c r="C31" i="1"/>
  <c r="G31" i="1" s="1"/>
  <c r="M29" i="1"/>
  <c r="O29" i="1" s="1"/>
  <c r="H29" i="1"/>
  <c r="L29" i="1" s="1"/>
  <c r="C29" i="1"/>
  <c r="E29" i="1" s="1"/>
  <c r="M27" i="1"/>
  <c r="Q27" i="1" s="1"/>
  <c r="H27" i="1"/>
  <c r="J27" i="1" s="1"/>
  <c r="C27" i="1"/>
  <c r="G27" i="1" s="1"/>
  <c r="M25" i="1"/>
  <c r="O25" i="1" s="1"/>
  <c r="H25" i="1"/>
  <c r="L25" i="1" s="1"/>
  <c r="C25" i="1"/>
  <c r="E25" i="1" s="1"/>
  <c r="M23" i="1"/>
  <c r="Q23" i="1" s="1"/>
  <c r="H23" i="1"/>
  <c r="J23" i="1" s="1"/>
  <c r="C23" i="1"/>
  <c r="G23" i="1" s="1"/>
  <c r="M21" i="1"/>
  <c r="O21" i="1" s="1"/>
  <c r="H21" i="1"/>
  <c r="L21" i="1" s="1"/>
  <c r="C21" i="1"/>
  <c r="E21" i="1" s="1"/>
  <c r="M19" i="1"/>
  <c r="Q19" i="1" s="1"/>
  <c r="H19" i="1"/>
  <c r="J19" i="1" s="1"/>
  <c r="C19" i="1"/>
  <c r="G19" i="1" s="1"/>
  <c r="M17" i="1"/>
  <c r="O17" i="1" s="1"/>
  <c r="H17" i="1"/>
  <c r="J17" i="1" s="1"/>
  <c r="C17" i="1"/>
  <c r="E17" i="1" s="1"/>
  <c r="M15" i="1"/>
  <c r="Q15" i="1" s="1"/>
  <c r="H15" i="1"/>
  <c r="J15" i="1" s="1"/>
  <c r="C15" i="1"/>
  <c r="G15" i="1" s="1"/>
  <c r="M13" i="1"/>
  <c r="O13" i="1" s="1"/>
  <c r="H13" i="1"/>
  <c r="L13" i="1" s="1"/>
  <c r="C13" i="1"/>
  <c r="E13" i="1" s="1"/>
  <c r="P11" i="1"/>
  <c r="N11" i="1"/>
  <c r="K11" i="1"/>
  <c r="I11" i="1"/>
  <c r="F11" i="1"/>
  <c r="D11" i="1"/>
  <c r="J29" i="1"/>
  <c r="H11" i="1"/>
  <c r="J11" i="1" s="1"/>
  <c r="O19" i="1"/>
  <c r="J33" i="1"/>
  <c r="J21" i="1"/>
  <c r="O27" i="1"/>
  <c r="E35" i="1"/>
  <c r="O23" i="1"/>
  <c r="F12" i="3"/>
  <c r="D13" i="3"/>
  <c r="H13" i="3"/>
  <c r="F14" i="3"/>
  <c r="D15" i="3"/>
  <c r="H15" i="3"/>
  <c r="F16" i="3"/>
  <c r="D17" i="3"/>
  <c r="H17" i="3"/>
  <c r="F18" i="3"/>
  <c r="D12" i="3"/>
  <c r="H12" i="3"/>
  <c r="F13" i="3"/>
  <c r="D14" i="3"/>
  <c r="H14" i="3"/>
  <c r="F15" i="3"/>
  <c r="D16" i="3"/>
  <c r="H16" i="3"/>
  <c r="Q13" i="1"/>
  <c r="G17" i="1"/>
  <c r="Q17" i="1"/>
  <c r="G21" i="1"/>
  <c r="L23" i="1"/>
  <c r="Q25" i="1"/>
  <c r="G29" i="1"/>
  <c r="L31" i="1"/>
  <c r="Q33" i="1"/>
  <c r="O35" i="1"/>
  <c r="F11" i="3" l="1"/>
  <c r="D11" i="3"/>
  <c r="H11" i="3"/>
  <c r="P15" i="2"/>
  <c r="P17" i="2"/>
  <c r="P19" i="2"/>
  <c r="P21" i="2"/>
  <c r="R17" i="2"/>
  <c r="R19" i="2"/>
  <c r="R21" i="2"/>
  <c r="R23" i="2"/>
  <c r="R16" i="2"/>
  <c r="R18" i="2"/>
  <c r="R20" i="2"/>
  <c r="R22" i="2"/>
  <c r="R15" i="2"/>
  <c r="P16" i="2"/>
  <c r="P18" i="2"/>
  <c r="P20" i="2"/>
  <c r="P22" i="2"/>
  <c r="L11" i="1"/>
  <c r="L35" i="1"/>
  <c r="G33" i="1"/>
  <c r="Q29" i="1"/>
  <c r="L27" i="1"/>
  <c r="G25" i="1"/>
  <c r="Q21" i="1"/>
  <c r="L19" i="1"/>
  <c r="O31" i="1"/>
  <c r="O15" i="1"/>
  <c r="E31" i="1"/>
  <c r="J25" i="1"/>
  <c r="E19" i="1"/>
  <c r="E27" i="1"/>
  <c r="E23" i="1"/>
  <c r="AG11" i="1"/>
  <c r="AK11" i="1" s="1"/>
  <c r="AI13" i="1"/>
  <c r="AI31" i="1"/>
  <c r="AI25" i="1"/>
  <c r="AI21" i="1"/>
  <c r="AI15" i="1"/>
  <c r="AK35" i="1"/>
  <c r="AK27" i="1"/>
  <c r="AK23" i="1"/>
  <c r="AK17" i="1"/>
  <c r="W11" i="1"/>
  <c r="AA11" i="1" s="1"/>
  <c r="M11" i="1"/>
  <c r="C11" i="1"/>
  <c r="L15" i="1"/>
  <c r="G13" i="1"/>
  <c r="E15" i="1"/>
  <c r="J13" i="1"/>
  <c r="L17" i="1"/>
  <c r="R11" i="1"/>
  <c r="V13" i="1"/>
  <c r="V21" i="1"/>
  <c r="T15" i="1"/>
  <c r="V27" i="1"/>
  <c r="Y31" i="1"/>
  <c r="Y11" i="1"/>
  <c r="AA25" i="1"/>
  <c r="J15" i="3"/>
  <c r="J17" i="3"/>
  <c r="J14" i="3"/>
  <c r="J11" i="3" s="1"/>
  <c r="L16" i="3"/>
  <c r="L12" i="3"/>
  <c r="L18" i="3"/>
  <c r="L13" i="3"/>
  <c r="L17" i="3"/>
  <c r="L20" i="2"/>
  <c r="L21" i="2"/>
  <c r="L16" i="2"/>
  <c r="L23" i="2"/>
  <c r="L17" i="2"/>
  <c r="AA13" i="1"/>
  <c r="Y23" i="1"/>
  <c r="AA33" i="1"/>
  <c r="AA29" i="1"/>
  <c r="Y27" i="1"/>
  <c r="AA21" i="1"/>
  <c r="AA17" i="1"/>
  <c r="Y15" i="1"/>
  <c r="P12" i="3"/>
  <c r="P15" i="3"/>
  <c r="P17" i="3"/>
  <c r="P14" i="3"/>
  <c r="P16" i="3"/>
  <c r="AI33" i="1"/>
  <c r="AK29" i="1"/>
  <c r="AI19" i="1"/>
  <c r="O11" i="1" l="1"/>
  <c r="Q11" i="1"/>
  <c r="T11" i="1"/>
  <c r="V11" i="1"/>
  <c r="E11" i="1"/>
  <c r="G11" i="1"/>
  <c r="P11" i="3"/>
  <c r="L11" i="3"/>
  <c r="L13" i="2"/>
</calcChain>
</file>

<file path=xl/sharedStrings.xml><?xml version="1.0" encoding="utf-8"?>
<sst xmlns="http://schemas.openxmlformats.org/spreadsheetml/2006/main" count="263" uniqueCount="103">
  <si>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</si>
  <si>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</si>
  <si>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</si>
  <si>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</si>
  <si>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</si>
  <si>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</si>
  <si>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</si>
  <si>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</si>
  <si>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</si>
  <si>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</si>
  <si>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</si>
  <si>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</si>
  <si>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</si>
  <si>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</si>
  <si>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</si>
  <si>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</si>
  <si>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</si>
  <si>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</si>
  <si>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</si>
  <si>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</si>
  <si>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</si>
  <si>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</si>
  <si>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</si>
  <si>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</si>
  <si>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</si>
  <si>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</si>
  <si>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</si>
  <si>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</si>
  <si>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</si>
  <si>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</si>
  <si>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</si>
  <si>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</si>
  <si>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</si>
  <si>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</si>
  <si>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</si>
  <si>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-</t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</si>
  <si>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</si>
  <si>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</si>
  <si>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</si>
  <si>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</si>
  <si>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</si>
  <si>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</si>
  <si>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</si>
  <si>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</si>
  <si>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</si>
  <si>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</si>
  <si>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</si>
  <si>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</si>
  <si>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</si>
  <si>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</si>
  <si>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</si>
  <si>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</si>
  <si>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</si>
  <si>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</si>
  <si>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</si>
  <si>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</si>
  <si>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</si>
  <si>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</si>
  <si>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</si>
  <si>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</si>
  <si>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</si>
  <si>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</si>
  <si>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40 - 44</t>
  </si>
  <si>
    <t xml:space="preserve"> </t>
  </si>
  <si>
    <t>..</t>
  </si>
  <si>
    <r>
      <t>2012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</si>
  <si>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</si>
  <si>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Infant Mortality Rate: The number of deaths of children under one year of age in a given year, expressed per 1,000 live births.</t>
  </si>
  <si>
    <t>Crude birth and death rates are expressed as per thousand of the mid-year population</t>
  </si>
  <si>
    <t>From 1997, figures on deaths include all three Islands</t>
  </si>
  <si>
    <t>Core Data</t>
  </si>
  <si>
    <t>Infant mortality rate (per 1,000 live births)</t>
  </si>
  <si>
    <t>Perinatal mortality (per 1,000 live births)</t>
  </si>
  <si>
    <t>Neonatal mortality rate (per 1,000 live births)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</si>
  <si>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</si>
  <si>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</si>
  <si>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t>Starting 2009, resident deaths outside of the Islands but buried in the Islands are included in total deaths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</si>
  <si>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</si>
  <si>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45 - 49</t>
  </si>
  <si>
    <t>7.0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</si>
  <si>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</si>
  <si>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</si>
  <si>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</si>
  <si>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</si>
  <si>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</si>
  <si>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</si>
  <si>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</si>
  <si>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</si>
  <si>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</si>
  <si>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</si>
  <si>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</si>
  <si>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</si>
  <si>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</si>
  <si>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</si>
  <si>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</si>
  <si>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 xml:space="preserve"> Infant Death Rates, 2002 - 2016</t>
  </si>
  <si>
    <t>Resident Births and Deaths, 1985 -  2016</t>
  </si>
  <si>
    <t>Resident Marriages and Divorces, 1985 -  2016</t>
  </si>
  <si>
    <t>Births, Deaths and Resident Marriages by Month, 2007-2016</t>
  </si>
  <si>
    <t>Live Births by Sex and Month, 2009 - 2016</t>
  </si>
  <si>
    <t>Live Births by Age of Mother, 2009 - 2016</t>
  </si>
  <si>
    <t>Live Births by Marital Status of Mother,  2009 - 2016</t>
  </si>
  <si>
    <t>Number of Deaths by Age Group and Sex,  2009 - 2016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</si>
</sst>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</cellStyleXfs>
  <cellXfs count="2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4" xfId="0" applyFont="1" applyFill="1" applyBorder="1"/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/>
    <xf numFmtId="164" fontId="3" fillId="0" borderId="15" xfId="0" applyNumberFormat="1" applyFont="1" applyFill="1" applyBorder="1"/>
    <xf numFmtId="0" fontId="3" fillId="0" borderId="0" xfId="0" applyFont="1" applyFill="1" applyBorder="1"/>
    <xf numFmtId="164" fontId="3" fillId="0" borderId="16" xfId="0" applyNumberFormat="1" applyFont="1" applyFill="1" applyBorder="1"/>
    <xf numFmtId="1" fontId="3" fillId="0" borderId="13" xfId="0" applyNumberFormat="1" applyFont="1" applyFill="1" applyBorder="1"/>
    <xf numFmtId="0" fontId="3" fillId="0" borderId="14" xfId="0" applyFont="1" applyFill="1" applyBorder="1"/>
    <xf numFmtId="164" fontId="3" fillId="0" borderId="0" xfId="0" applyNumberFormat="1" applyFont="1" applyFill="1"/>
    <xf numFmtId="1" fontId="3" fillId="0" borderId="0" xfId="0" applyNumberFormat="1" applyFont="1" applyFill="1"/>
    <xf numFmtId="164" fontId="2" fillId="0" borderId="0" xfId="0" applyNumberFormat="1" applyFont="1" applyFill="1" applyBorder="1"/>
    <xf numFmtId="1" fontId="3" fillId="0" borderId="25" xfId="0" applyNumberFormat="1" applyFont="1" applyFill="1" applyBorder="1"/>
    <xf numFmtId="164" fontId="8" fillId="0" borderId="0" xfId="0" applyNumberFormat="1" applyFont="1" applyFill="1" applyBorder="1"/>
    <xf numFmtId="1" fontId="3" fillId="0" borderId="0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1" fontId="2" fillId="0" borderId="13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4" fillId="0" borderId="16" xfId="0" applyFont="1" applyFill="1" applyBorder="1" applyAlignment="1">
      <alignment horizontal="left"/>
    </xf>
    <xf numFmtId="1" fontId="2" fillId="0" borderId="14" xfId="0" applyNumberFormat="1" applyFont="1" applyFill="1" applyBorder="1"/>
    <xf numFmtId="0" fontId="4" fillId="0" borderId="0" xfId="0" applyFont="1" applyFill="1" applyBorder="1"/>
    <xf numFmtId="164" fontId="4" fillId="0" borderId="15" xfId="0" applyNumberFormat="1" applyFont="1" applyFill="1" applyBorder="1"/>
    <xf numFmtId="16" fontId="4" fillId="0" borderId="16" xfId="0" applyNumberFormat="1" applyFont="1" applyFill="1" applyBorder="1" applyAlignment="1">
      <alignment horizontal="left"/>
    </xf>
    <xf numFmtId="164" fontId="2" fillId="0" borderId="13" xfId="0" applyNumberFormat="1" applyFont="1" applyFill="1" applyBorder="1"/>
    <xf numFmtId="1" fontId="2" fillId="0" borderId="15" xfId="0" applyNumberFormat="1" applyFont="1" applyFill="1" applyBorder="1"/>
    <xf numFmtId="0" fontId="2" fillId="0" borderId="12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1" fontId="4" fillId="0" borderId="10" xfId="2" applyNumberFormat="1" applyFont="1" applyFill="1" applyBorder="1" applyAlignment="1">
      <alignment horizontal="right"/>
    </xf>
    <xf numFmtId="41" fontId="4" fillId="0" borderId="11" xfId="2" applyNumberFormat="1" applyFont="1" applyFill="1" applyBorder="1" applyAlignment="1">
      <alignment horizontal="right"/>
    </xf>
    <xf numFmtId="41" fontId="4" fillId="0" borderId="1" xfId="2" applyNumberFormat="1" applyFont="1" applyFill="1" applyBorder="1" applyAlignment="1">
      <alignment horizontal="right"/>
    </xf>
    <xf numFmtId="41" fontId="4" fillId="0" borderId="12" xfId="2" applyNumberFormat="1" applyFont="1" applyFill="1" applyBorder="1" applyAlignment="1">
      <alignment horizontal="right"/>
    </xf>
    <xf numFmtId="41" fontId="4" fillId="0" borderId="9" xfId="2" applyNumberFormat="1" applyFont="1" applyFill="1" applyBorder="1" applyAlignment="1">
      <alignment horizontal="right"/>
    </xf>
    <xf numFmtId="41" fontId="4" fillId="0" borderId="26" xfId="2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1" fontId="4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5" fontId="4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/>
    </xf>
    <xf numFmtId="165" fontId="3" fillId="0" borderId="13" xfId="1" applyNumberFormat="1" applyFont="1" applyFill="1" applyBorder="1" applyAlignment="1">
      <alignment horizontal="right"/>
    </xf>
    <xf numFmtId="166" fontId="3" fillId="0" borderId="16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5" fontId="4" fillId="0" borderId="13" xfId="1" quotePrefix="1" applyNumberFormat="1" applyFont="1" applyFill="1" applyBorder="1" applyAlignment="1">
      <alignment horizontal="right"/>
    </xf>
    <xf numFmtId="166" fontId="2" fillId="0" borderId="0" xfId="1" quotePrefix="1" applyNumberFormat="1" applyFont="1" applyFill="1" applyBorder="1" applyAlignment="1">
      <alignment horizontal="right"/>
    </xf>
    <xf numFmtId="165" fontId="2" fillId="0" borderId="13" xfId="1" applyNumberFormat="1" applyFont="1" applyFill="1" applyBorder="1" applyAlignment="1">
      <alignment horizontal="right"/>
    </xf>
    <xf numFmtId="166" fontId="2" fillId="0" borderId="16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16" fontId="4" fillId="0" borderId="1" xfId="0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166" fontId="2" fillId="0" borderId="1" xfId="1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3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vertical="center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/>
    </xf>
    <xf numFmtId="165" fontId="4" fillId="0" borderId="13" xfId="2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right"/>
    </xf>
    <xf numFmtId="43" fontId="4" fillId="0" borderId="13" xfId="1" applyFont="1" applyFill="1" applyBorder="1" applyAlignment="1">
      <alignment horizontal="right"/>
    </xf>
    <xf numFmtId="165" fontId="4" fillId="0" borderId="25" xfId="2" applyNumberFormat="1" applyFont="1" applyFill="1" applyBorder="1" applyAlignment="1">
      <alignment horizontal="right"/>
    </xf>
    <xf numFmtId="43" fontId="2" fillId="0" borderId="13" xfId="1" applyFont="1" applyFill="1" applyBorder="1" applyAlignment="1">
      <alignment horizontal="right"/>
    </xf>
    <xf numFmtId="43" fontId="2" fillId="0" borderId="25" xfId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165" fontId="4" fillId="0" borderId="13" xfId="2" quotePrefix="1" applyNumberFormat="1" applyFont="1" applyFill="1" applyBorder="1" applyAlignment="1">
      <alignment horizontal="right"/>
    </xf>
    <xf numFmtId="165" fontId="3" fillId="0" borderId="9" xfId="2" applyNumberFormat="1" applyFont="1" applyFill="1" applyBorder="1" applyAlignment="1">
      <alignment horizontal="right"/>
    </xf>
    <xf numFmtId="165" fontId="4" fillId="0" borderId="9" xfId="2" applyNumberFormat="1" applyFont="1" applyFill="1" applyBorder="1" applyAlignment="1">
      <alignment horizontal="right"/>
    </xf>
    <xf numFmtId="165" fontId="4" fillId="0" borderId="26" xfId="2" applyNumberFormat="1" applyFont="1" applyFill="1" applyBorder="1" applyAlignment="1">
      <alignment horizontal="right"/>
    </xf>
    <xf numFmtId="165" fontId="3" fillId="0" borderId="26" xfId="2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5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6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7" fontId="2" fillId="0" borderId="0" xfId="0" applyNumberFormat="1" applyFont="1" applyFill="1"/>
    <xf numFmtId="165" fontId="4" fillId="0" borderId="0" xfId="1" applyNumberFormat="1" applyFont="1" applyFill="1" applyAlignment="1"/>
    <xf numFmtId="165" fontId="4" fillId="0" borderId="0" xfId="1" applyNumberFormat="1" applyFont="1" applyFill="1" applyBorder="1"/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165" fontId="2" fillId="0" borderId="16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8" fillId="0" borderId="1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</cellXfs>
  <cellStyles count="5">
    <cellStyle name="Comma" xfId="1" builtinId="3"/>
    <cellStyle name="Comma_EDUCAT Chapter 2" xfId="2"/>
    <cellStyle name="Normal" xfId="0" builtinId="0"/>
    <cellStyle name="Normal 2 2" xfId="4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462542</xdr:colOff>
          <xdr:row>3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123825</xdr:colOff>
          <xdr:row>2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497284</xdr:colOff>
          <xdr:row>3</xdr:row>
          <xdr:rowOff>104775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438150</xdr:colOff>
          <xdr:row>3</xdr:row>
          <xdr:rowOff>83440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57149</xdr:colOff>
          <xdr:row>0</xdr:row>
          <xdr:rowOff>57149</xdr:rowOff>
        </xdr:from>
        <xdr:to>
          <xdr:col>1</xdr:col>
          <xdr:colOff>401848</xdr:colOff>
          <xdr:row>3</xdr:row>
          <xdr:rowOff>133350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219074</xdr:colOff>
          <xdr:row>3</xdr:row>
          <xdr:rowOff>47625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378829</xdr:colOff>
          <xdr:row>3</xdr:row>
          <xdr:rowOff>28574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57150</xdr:colOff>
          <xdr:row>3</xdr:row>
          <xdr:rowOff>6593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1048572"/>
  <sheetViews>
    <sheetView tabSelected="1" zoomScaleNormal="100" workbookViewId="0">
      <pane xSplit="2" ySplit="9" topLeftCell="W10" activePane="bottomRight" state="frozen"/>
      <selection pane="topRight" activeCell="C1" sqref="C1"/>
      <selection pane="bottomLeft" activeCell="A10" sqref="A10"/>
      <selection pane="bottomRight" activeCell="Y3" sqref="Y3"/>
    </sheetView>
  </sheetViews>
  <sheetFormatPr defaultRowHeight="12.75" x14ac:dyDescent="0.2"/>
  <cols>
    <col min="1" max="1" width="9.140625" style="1"/>
    <col min="2" max="2" width="39.7109375" style="1" customWidth="1"/>
    <col min="3" max="5" width="8" style="1" customWidth="1"/>
    <col min="6" max="6" width="8.28515625" style="1" customWidth="1"/>
    <col min="7" max="7" width="8.140625" style="1" customWidth="1"/>
    <col min="8" max="8" width="8.42578125" style="1" customWidth="1"/>
    <col min="9" max="10" width="7.85546875" style="1" customWidth="1"/>
    <col min="11" max="11" width="8.140625" style="1" customWidth="1"/>
    <col min="12" max="12" width="8" style="1" customWidth="1"/>
    <col min="13" max="13" width="8.42578125" style="1" customWidth="1"/>
    <col min="14" max="14" width="7.85546875" style="1" customWidth="1"/>
    <col min="15" max="15" width="8" style="1" customWidth="1"/>
    <col min="16" max="17" width="7.5703125" style="1" customWidth="1"/>
    <col min="18" max="27" width="9.140625" style="1" customWidth="1"/>
    <col min="28" max="34" width="9.140625" style="1"/>
    <col min="35" max="35" width="8" style="1" customWidth="1"/>
    <col min="36" max="36" width="9.140625" style="1"/>
    <col min="37" max="37" width="8.28515625" style="1" customWidth="1"/>
    <col min="38" max="39" width="9.140625" style="1"/>
    <col min="40" max="40" width="8.140625" style="1" customWidth="1"/>
    <col min="41" max="41" width="9.140625" style="1"/>
    <col min="42" max="42" width="7.85546875" style="1" customWidth="1"/>
    <col min="43" max="16384" width="9.140625" style="1"/>
  </cols>
  <sheetData>
    <row r="3" spans="1:42" x14ac:dyDescent="0.2">
      <c r="L3" s="4"/>
      <c r="P3" s="4"/>
    </row>
    <row r="5" spans="1:42" x14ac:dyDescent="0.2"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</row>
    <row r="6" spans="1:42" x14ac:dyDescent="0.2">
      <c r="B6" s="2"/>
      <c r="Q6" s="5"/>
    </row>
    <row r="7" spans="1:42" ht="14.25" x14ac:dyDescent="0.2">
      <c r="A7" s="6"/>
      <c r="B7" s="219" t="s">
        <v>99</v>
      </c>
      <c r="C7" s="240">
        <v>2009</v>
      </c>
      <c r="D7" s="239"/>
      <c r="E7" s="239"/>
      <c r="F7" s="239"/>
      <c r="G7" s="241"/>
      <c r="H7" s="233">
        <v>2010</v>
      </c>
      <c r="I7" s="234"/>
      <c r="J7" s="234"/>
      <c r="K7" s="234"/>
      <c r="L7" s="234"/>
      <c r="M7" s="233">
        <v>2011</v>
      </c>
      <c r="N7" s="234"/>
      <c r="O7" s="234"/>
      <c r="P7" s="234"/>
      <c r="Q7" s="234"/>
      <c r="R7" s="233" t="s">
        <v>65</v>
      </c>
      <c r="S7" s="234"/>
      <c r="T7" s="234"/>
      <c r="U7" s="234"/>
      <c r="V7" s="234"/>
      <c r="W7" s="233">
        <v>2013</v>
      </c>
      <c r="X7" s="234"/>
      <c r="Y7" s="234"/>
      <c r="Z7" s="234"/>
      <c r="AA7" s="234"/>
      <c r="AB7" s="233">
        <v>2014</v>
      </c>
      <c r="AC7" s="234"/>
      <c r="AD7" s="234"/>
      <c r="AE7" s="234"/>
      <c r="AF7" s="234"/>
      <c r="AG7" s="233">
        <v>2015</v>
      </c>
      <c r="AH7" s="234"/>
      <c r="AI7" s="234"/>
      <c r="AJ7" s="234"/>
      <c r="AK7" s="234"/>
      <c r="AL7" s="233">
        <v>2016</v>
      </c>
      <c r="AM7" s="234"/>
      <c r="AN7" s="234"/>
      <c r="AO7" s="234"/>
      <c r="AP7" s="234"/>
    </row>
    <row r="8" spans="1:42" ht="12.75" customHeight="1" x14ac:dyDescent="0.2">
      <c r="A8" s="6"/>
      <c r="C8" s="235" t="s">
        <v>0</v>
      </c>
      <c r="D8" s="237" t="s">
        <v>1</v>
      </c>
      <c r="E8" s="238"/>
      <c r="F8" s="239" t="s">
        <v>2</v>
      </c>
      <c r="G8" s="241"/>
      <c r="H8" s="235" t="s">
        <v>0</v>
      </c>
      <c r="I8" s="237" t="s">
        <v>1</v>
      </c>
      <c r="J8" s="238"/>
      <c r="K8" s="237" t="s">
        <v>2</v>
      </c>
      <c r="L8" s="239"/>
      <c r="M8" s="235" t="s">
        <v>0</v>
      </c>
      <c r="N8" s="237" t="s">
        <v>1</v>
      </c>
      <c r="O8" s="238"/>
      <c r="P8" s="237" t="s">
        <v>2</v>
      </c>
      <c r="Q8" s="239"/>
      <c r="R8" s="235" t="s">
        <v>0</v>
      </c>
      <c r="S8" s="237" t="s">
        <v>1</v>
      </c>
      <c r="T8" s="238"/>
      <c r="U8" s="237" t="s">
        <v>2</v>
      </c>
      <c r="V8" s="239"/>
      <c r="W8" s="235" t="s">
        <v>0</v>
      </c>
      <c r="X8" s="237" t="s">
        <v>1</v>
      </c>
      <c r="Y8" s="238"/>
      <c r="Z8" s="237" t="s">
        <v>2</v>
      </c>
      <c r="AA8" s="239"/>
      <c r="AB8" s="235" t="s">
        <v>0</v>
      </c>
      <c r="AC8" s="237" t="s">
        <v>1</v>
      </c>
      <c r="AD8" s="238"/>
      <c r="AE8" s="237" t="s">
        <v>2</v>
      </c>
      <c r="AF8" s="239"/>
      <c r="AG8" s="235" t="s">
        <v>0</v>
      </c>
      <c r="AH8" s="237" t="s">
        <v>1</v>
      </c>
      <c r="AI8" s="238"/>
      <c r="AJ8" s="237" t="s">
        <v>2</v>
      </c>
      <c r="AK8" s="239"/>
      <c r="AL8" s="235" t="s">
        <v>0</v>
      </c>
      <c r="AM8" s="237" t="s">
        <v>1</v>
      </c>
      <c r="AN8" s="238"/>
      <c r="AO8" s="237" t="s">
        <v>2</v>
      </c>
      <c r="AP8" s="239"/>
    </row>
    <row r="9" spans="1:42" x14ac:dyDescent="0.2">
      <c r="A9" s="6"/>
      <c r="B9" s="8"/>
      <c r="C9" s="236"/>
      <c r="D9" s="9" t="s">
        <v>3</v>
      </c>
      <c r="E9" s="10" t="s">
        <v>4</v>
      </c>
      <c r="F9" s="11" t="s">
        <v>3</v>
      </c>
      <c r="G9" s="12" t="s">
        <v>4</v>
      </c>
      <c r="H9" s="236"/>
      <c r="I9" s="9" t="s">
        <v>3</v>
      </c>
      <c r="J9" s="10" t="s">
        <v>4</v>
      </c>
      <c r="K9" s="11" t="s">
        <v>3</v>
      </c>
      <c r="L9" s="11" t="s">
        <v>4</v>
      </c>
      <c r="M9" s="236"/>
      <c r="N9" s="9" t="s">
        <v>3</v>
      </c>
      <c r="O9" s="10" t="s">
        <v>4</v>
      </c>
      <c r="P9" s="11" t="s">
        <v>3</v>
      </c>
      <c r="Q9" s="11" t="s">
        <v>4</v>
      </c>
      <c r="R9" s="236"/>
      <c r="S9" s="9" t="s">
        <v>3</v>
      </c>
      <c r="T9" s="10" t="s">
        <v>4</v>
      </c>
      <c r="U9" s="11" t="s">
        <v>3</v>
      </c>
      <c r="V9" s="11" t="s">
        <v>4</v>
      </c>
      <c r="W9" s="236"/>
      <c r="X9" s="9" t="s">
        <v>3</v>
      </c>
      <c r="Y9" s="10" t="s">
        <v>4</v>
      </c>
      <c r="Z9" s="11" t="s">
        <v>3</v>
      </c>
      <c r="AA9" s="11" t="s">
        <v>4</v>
      </c>
      <c r="AB9" s="236"/>
      <c r="AC9" s="9" t="s">
        <v>3</v>
      </c>
      <c r="AD9" s="10" t="s">
        <v>4</v>
      </c>
      <c r="AE9" s="11" t="s">
        <v>3</v>
      </c>
      <c r="AF9" s="11" t="s">
        <v>4</v>
      </c>
      <c r="AG9" s="236"/>
      <c r="AH9" s="9" t="s">
        <v>3</v>
      </c>
      <c r="AI9" s="10" t="s">
        <v>4</v>
      </c>
      <c r="AJ9" s="11" t="s">
        <v>3</v>
      </c>
      <c r="AK9" s="11" t="s">
        <v>4</v>
      </c>
      <c r="AL9" s="236"/>
      <c r="AM9" s="9" t="s">
        <v>3</v>
      </c>
      <c r="AN9" s="10" t="s">
        <v>4</v>
      </c>
      <c r="AO9" s="11" t="s">
        <v>3</v>
      </c>
      <c r="AP9" s="11" t="s">
        <v>4</v>
      </c>
    </row>
    <row r="10" spans="1:42" x14ac:dyDescent="0.2">
      <c r="A10" s="6"/>
      <c r="B10" s="7"/>
      <c r="C10" s="13"/>
      <c r="D10" s="14"/>
      <c r="E10" s="15"/>
      <c r="F10" s="16"/>
      <c r="G10" s="17"/>
      <c r="H10" s="18"/>
      <c r="I10" s="14"/>
      <c r="J10" s="15"/>
      <c r="K10" s="16"/>
      <c r="M10" s="19"/>
      <c r="N10" s="14"/>
      <c r="O10" s="15"/>
      <c r="Q10" s="6"/>
      <c r="R10" s="20"/>
      <c r="S10" s="16"/>
      <c r="T10" s="15"/>
      <c r="U10" s="6"/>
      <c r="V10" s="6"/>
      <c r="W10" s="20"/>
      <c r="X10" s="16"/>
      <c r="Y10" s="15"/>
      <c r="Z10" s="6"/>
      <c r="AA10" s="6"/>
      <c r="AB10" s="20"/>
      <c r="AC10" s="16"/>
      <c r="AD10" s="15"/>
      <c r="AE10" s="6"/>
      <c r="AF10" s="6"/>
      <c r="AG10" s="20"/>
      <c r="AH10" s="16"/>
      <c r="AI10" s="15"/>
      <c r="AJ10" s="6"/>
      <c r="AK10" s="6"/>
      <c r="AL10" s="20"/>
      <c r="AM10" s="16"/>
      <c r="AN10" s="15"/>
      <c r="AO10" s="6"/>
      <c r="AP10" s="6"/>
    </row>
    <row r="11" spans="1:42" x14ac:dyDescent="0.2">
      <c r="A11" s="6"/>
      <c r="B11" s="21" t="s">
        <v>5</v>
      </c>
      <c r="C11" s="22">
        <f>SUM(C13:C37)</f>
        <v>824</v>
      </c>
      <c r="D11" s="23">
        <f>SUM(D13+D15+D17+D19+D21+D23+D25+D27+D29+D31+D33+D35)</f>
        <v>402</v>
      </c>
      <c r="E11" s="24">
        <f>(D11/C11)*100</f>
        <v>48.786407766990294</v>
      </c>
      <c r="F11" s="25">
        <f>SUM(F13+F15+F17+F19+F21+F23+F25+F27+F29+F31+F33+F35)</f>
        <v>419</v>
      </c>
      <c r="G11" s="26">
        <f>(F11/C11)*100</f>
        <v>50.849514563106801</v>
      </c>
      <c r="H11" s="27">
        <f>SUM(H13:H37)</f>
        <v>821</v>
      </c>
      <c r="I11" s="28">
        <f>SUM(I13+I15+I17+I19+I21+I23+I25+I27+I29+I31+I33+I35)</f>
        <v>394</v>
      </c>
      <c r="J11" s="24">
        <f>(I11/H11)*100</f>
        <v>47.990255785627284</v>
      </c>
      <c r="K11" s="25">
        <f>SUM(K13+K15+K17+K19+K21+K23+K25+K27+K29+K31+K33+K35)</f>
        <v>427</v>
      </c>
      <c r="L11" s="29">
        <f>(K11/H11)*100</f>
        <v>52.009744214372709</v>
      </c>
      <c r="M11" s="27">
        <f>SUM(M13:M37)</f>
        <v>800</v>
      </c>
      <c r="N11" s="28">
        <f>SUM(N13+N15+N17+N19+N21+N23+N25+N27+N29+N31+N33+N35)</f>
        <v>390</v>
      </c>
      <c r="O11" s="24">
        <f>(N11/M11)*100</f>
        <v>48.75</v>
      </c>
      <c r="P11" s="30">
        <f>SUM(P13+P15+P17+P19+P21+P23+P25+P27+P29+P31+P33+P35)</f>
        <v>410</v>
      </c>
      <c r="Q11" s="31">
        <f>(P11/M11)*100</f>
        <v>51.249999999999993</v>
      </c>
      <c r="R11" s="32">
        <f>SUM(R13:R37)</f>
        <v>759</v>
      </c>
      <c r="S11" s="25">
        <f>SUM(S13+S15+S17+S19+S21+S23+S25+S27+S29+S31+S33+S35)</f>
        <v>375</v>
      </c>
      <c r="T11" s="24">
        <f>(S11/R11)*100</f>
        <v>49.40711462450593</v>
      </c>
      <c r="U11" s="30">
        <f>SUM(U13+U15+U17+U19+U21+U23+U25+U27+U29+U31+U33+U35)</f>
        <v>384</v>
      </c>
      <c r="V11" s="33">
        <f>(U11/R11)*100</f>
        <v>50.59288537549407</v>
      </c>
      <c r="W11" s="32">
        <f>SUM(X11)+Z11</f>
        <v>705</v>
      </c>
      <c r="X11" s="34">
        <f>SUM(X13,X15,X17,X19,X21,X23,X25,X27,X29,X31,X33,X35)</f>
        <v>354</v>
      </c>
      <c r="Y11" s="24">
        <f>(X11/W11)*100</f>
        <v>50.212765957446805</v>
      </c>
      <c r="Z11" s="30">
        <f>SUM(Z13,Z15,Z17,Z19,Z21,Z23,Z25,Z27,Z29,Z31,Z33,Z35)</f>
        <v>351</v>
      </c>
      <c r="AA11" s="33">
        <f>(Z11/W11)*100</f>
        <v>49.787234042553195</v>
      </c>
      <c r="AB11" s="32">
        <f>SUM(AC11+AE11)</f>
        <v>711</v>
      </c>
      <c r="AC11" s="34">
        <f>SUM(AC13:AC35)</f>
        <v>351</v>
      </c>
      <c r="AD11" s="24">
        <v>49.6</v>
      </c>
      <c r="AE11" s="30">
        <f>SUM(AE13:AE35)</f>
        <v>360</v>
      </c>
      <c r="AF11" s="33">
        <v>50.4</v>
      </c>
      <c r="AG11" s="32">
        <f>SUM(AH11+AJ11)</f>
        <v>649</v>
      </c>
      <c r="AH11" s="34">
        <f>SUM(AH13:AH35)</f>
        <v>324</v>
      </c>
      <c r="AI11" s="24">
        <v>49.5</v>
      </c>
      <c r="AJ11" s="30">
        <f>SUM(AJ13:AJ35)</f>
        <v>325</v>
      </c>
      <c r="AK11" s="33">
        <f t="shared" ref="AK11" si="0">(AJ11/AG11)*100</f>
        <v>50.077041602465336</v>
      </c>
      <c r="AL11" s="32">
        <f>SUM(AL13:AL35)</f>
        <v>660</v>
      </c>
      <c r="AM11" s="34">
        <f>SUM(AM13:AM35)</f>
        <v>336</v>
      </c>
      <c r="AN11" s="24">
        <v>49.5</v>
      </c>
      <c r="AO11" s="30">
        <f>SUM(AO13:AO35)</f>
        <v>324</v>
      </c>
      <c r="AP11" s="33">
        <f t="shared" ref="AP11" si="1">(AO11/AL11)*100</f>
        <v>49.090909090909093</v>
      </c>
    </row>
    <row r="12" spans="1:42" x14ac:dyDescent="0.2">
      <c r="A12" s="6"/>
      <c r="B12" s="35"/>
      <c r="C12" s="22"/>
      <c r="D12" s="36"/>
      <c r="E12" s="37"/>
      <c r="F12" s="6"/>
      <c r="G12" s="38"/>
      <c r="H12" s="39"/>
      <c r="I12" s="36"/>
      <c r="J12" s="37"/>
      <c r="L12" s="40"/>
      <c r="M12" s="27"/>
      <c r="N12" s="36"/>
      <c r="O12" s="37"/>
      <c r="P12" s="41"/>
      <c r="Q12" s="6"/>
      <c r="R12" s="32"/>
      <c r="T12" s="37"/>
      <c r="U12" s="42"/>
      <c r="V12" s="6"/>
      <c r="W12" s="32"/>
      <c r="Y12" s="37"/>
      <c r="Z12" s="42"/>
      <c r="AA12" s="6"/>
      <c r="AB12" s="32"/>
      <c r="AD12" s="24"/>
      <c r="AE12" s="42"/>
      <c r="AF12" s="33"/>
      <c r="AG12" s="32"/>
      <c r="AI12" s="24"/>
      <c r="AJ12" s="42"/>
      <c r="AK12" s="31"/>
      <c r="AL12" s="32"/>
      <c r="AN12" s="24"/>
      <c r="AO12" s="42"/>
      <c r="AP12" s="31"/>
    </row>
    <row r="13" spans="1:42" x14ac:dyDescent="0.2">
      <c r="A13" s="6"/>
      <c r="B13" s="43" t="s">
        <v>6</v>
      </c>
      <c r="C13" s="22">
        <f>+F13+D13</f>
        <v>62</v>
      </c>
      <c r="D13" s="44">
        <v>31</v>
      </c>
      <c r="E13" s="37">
        <f>(D13/C13)*100</f>
        <v>50</v>
      </c>
      <c r="F13" s="42">
        <v>31</v>
      </c>
      <c r="G13" s="38">
        <f>(F13/C13)*100</f>
        <v>50</v>
      </c>
      <c r="H13" s="27">
        <f>+K13+I13</f>
        <v>58</v>
      </c>
      <c r="I13" s="44">
        <v>29</v>
      </c>
      <c r="J13" s="37">
        <f>(I13/H13)*100</f>
        <v>50</v>
      </c>
      <c r="K13" s="41">
        <v>29</v>
      </c>
      <c r="L13" s="40">
        <f>(K13/H13)*100</f>
        <v>50</v>
      </c>
      <c r="M13" s="27">
        <f>+P13+N13</f>
        <v>70</v>
      </c>
      <c r="N13" s="44">
        <v>35</v>
      </c>
      <c r="O13" s="37">
        <f t="shared" ref="O13:O35" si="2">(N13/M13)*100</f>
        <v>50</v>
      </c>
      <c r="P13" s="41">
        <v>35</v>
      </c>
      <c r="Q13" s="31">
        <f t="shared" ref="Q13:Q35" si="3">(P13/M13)*100</f>
        <v>50</v>
      </c>
      <c r="R13" s="32">
        <f>+U13+S13</f>
        <v>61</v>
      </c>
      <c r="S13" s="25">
        <v>27</v>
      </c>
      <c r="T13" s="37">
        <f>(S13/R13)*100</f>
        <v>44.26229508196721</v>
      </c>
      <c r="U13" s="42">
        <v>34</v>
      </c>
      <c r="V13" s="31">
        <f>(U13/R13)*100</f>
        <v>55.737704918032783</v>
      </c>
      <c r="W13" s="32">
        <f>SUM(X13,Z13,)</f>
        <v>78</v>
      </c>
      <c r="X13" s="45">
        <v>42</v>
      </c>
      <c r="Y13" s="31">
        <f>(X13/W13)*100</f>
        <v>53.846153846153847</v>
      </c>
      <c r="Z13" s="39">
        <v>36</v>
      </c>
      <c r="AA13" s="31">
        <f>(Z13/W13)*100</f>
        <v>46.153846153846153</v>
      </c>
      <c r="AB13" s="32">
        <v>56</v>
      </c>
      <c r="AC13" s="45">
        <v>27</v>
      </c>
      <c r="AD13" s="46">
        <v>48.2</v>
      </c>
      <c r="AE13" s="39">
        <v>30</v>
      </c>
      <c r="AF13" s="31">
        <v>51.8</v>
      </c>
      <c r="AG13" s="32">
        <f>SUM(AH13,AJ13,)</f>
        <v>56</v>
      </c>
      <c r="AH13" s="45">
        <v>26</v>
      </c>
      <c r="AI13" s="46">
        <f>(AH13/AG13)*100</f>
        <v>46.428571428571431</v>
      </c>
      <c r="AJ13" s="39">
        <v>30</v>
      </c>
      <c r="AK13" s="31">
        <f>(AJ13/AG13)*100</f>
        <v>53.571428571428569</v>
      </c>
      <c r="AL13" s="32">
        <f>SUM(AM13,AO13,)</f>
        <v>54</v>
      </c>
      <c r="AM13" s="45">
        <v>25</v>
      </c>
      <c r="AN13" s="46">
        <f>(AM13/AL13)*100</f>
        <v>46.296296296296298</v>
      </c>
      <c r="AO13" s="39">
        <v>29</v>
      </c>
      <c r="AP13" s="31">
        <f>(AO13/AL13)*100</f>
        <v>53.703703703703709</v>
      </c>
    </row>
    <row r="14" spans="1:42" x14ac:dyDescent="0.2">
      <c r="A14" s="6"/>
      <c r="B14" s="43"/>
      <c r="C14" s="22"/>
      <c r="D14" s="44"/>
      <c r="E14" s="37"/>
      <c r="F14" s="42"/>
      <c r="G14" s="38"/>
      <c r="H14" s="27"/>
      <c r="I14" s="44"/>
      <c r="J14" s="37"/>
      <c r="K14" s="41"/>
      <c r="L14" s="40"/>
      <c r="M14" s="27"/>
      <c r="N14" s="44"/>
      <c r="O14" s="37"/>
      <c r="P14" s="41"/>
      <c r="Q14" s="31"/>
      <c r="R14" s="32"/>
      <c r="S14" s="6"/>
      <c r="T14" s="37"/>
      <c r="U14" s="42"/>
      <c r="V14" s="31"/>
      <c r="W14" s="32"/>
      <c r="X14" s="6"/>
      <c r="Y14" s="37"/>
      <c r="Z14" s="42"/>
      <c r="AA14" s="31"/>
      <c r="AB14" s="32"/>
      <c r="AC14" s="6"/>
      <c r="AD14" s="46"/>
      <c r="AE14" s="42"/>
      <c r="AF14" s="31"/>
      <c r="AG14" s="32"/>
      <c r="AH14" s="6"/>
      <c r="AI14" s="46"/>
      <c r="AJ14" s="42"/>
      <c r="AK14" s="31"/>
      <c r="AL14" s="32"/>
      <c r="AM14" s="6"/>
      <c r="AN14" s="46"/>
      <c r="AO14" s="42"/>
      <c r="AP14" s="31"/>
    </row>
    <row r="15" spans="1:42" x14ac:dyDescent="0.2">
      <c r="A15" s="6"/>
      <c r="B15" s="47" t="s">
        <v>7</v>
      </c>
      <c r="C15" s="22">
        <f>+F15+D15</f>
        <v>61</v>
      </c>
      <c r="D15" s="44">
        <v>36</v>
      </c>
      <c r="E15" s="37">
        <f>(D15/C15)*100</f>
        <v>59.016393442622949</v>
      </c>
      <c r="F15" s="42">
        <v>25</v>
      </c>
      <c r="G15" s="38">
        <f>(F15/C15)*100</f>
        <v>40.983606557377051</v>
      </c>
      <c r="H15" s="27">
        <f>+K15+I15</f>
        <v>65</v>
      </c>
      <c r="I15" s="44">
        <v>30</v>
      </c>
      <c r="J15" s="37">
        <f>(I15/H15)*100</f>
        <v>46.153846153846153</v>
      </c>
      <c r="K15" s="41">
        <v>35</v>
      </c>
      <c r="L15" s="40">
        <f>(K15/H15)*100</f>
        <v>53.846153846153847</v>
      </c>
      <c r="M15" s="27">
        <f>+P15+N15</f>
        <v>62</v>
      </c>
      <c r="N15" s="44">
        <v>31</v>
      </c>
      <c r="O15" s="37">
        <f t="shared" si="2"/>
        <v>50</v>
      </c>
      <c r="P15" s="41">
        <v>31</v>
      </c>
      <c r="Q15" s="31">
        <f t="shared" si="3"/>
        <v>50</v>
      </c>
      <c r="R15" s="32">
        <f>+U15+S15</f>
        <v>51</v>
      </c>
      <c r="S15" s="42">
        <v>29</v>
      </c>
      <c r="T15" s="37">
        <f>(S15/R15)*100</f>
        <v>56.862745098039213</v>
      </c>
      <c r="U15" s="42">
        <v>22</v>
      </c>
      <c r="V15" s="31">
        <f>(U15/R15)*100</f>
        <v>43.137254901960787</v>
      </c>
      <c r="W15" s="32">
        <v>64</v>
      </c>
      <c r="X15" s="42">
        <v>30</v>
      </c>
      <c r="Y15" s="37">
        <f>(X15/W15)*100</f>
        <v>46.875</v>
      </c>
      <c r="Z15" s="42">
        <v>35</v>
      </c>
      <c r="AA15" s="31">
        <f>(Z15/W15)*100</f>
        <v>54.6875</v>
      </c>
      <c r="AB15" s="32">
        <v>57</v>
      </c>
      <c r="AC15" s="42">
        <v>32</v>
      </c>
      <c r="AD15" s="46">
        <v>56.1</v>
      </c>
      <c r="AE15" s="42">
        <v>25</v>
      </c>
      <c r="AF15" s="31">
        <v>43.9</v>
      </c>
      <c r="AG15" s="32">
        <f>SUM(AH15,AJ15,)</f>
        <v>42</v>
      </c>
      <c r="AH15" s="42">
        <v>24</v>
      </c>
      <c r="AI15" s="46">
        <f t="shared" ref="AI15:AI35" si="4">(AH15/AG15)*100</f>
        <v>57.142857142857139</v>
      </c>
      <c r="AJ15" s="42">
        <v>18</v>
      </c>
      <c r="AK15" s="31">
        <f t="shared" ref="AK15:AK35" si="5">(AJ15/AG15)*100</f>
        <v>42.857142857142854</v>
      </c>
      <c r="AL15" s="32">
        <f t="shared" ref="AL15:AL35" si="6">SUM(AM15,AO15,)</f>
        <v>46</v>
      </c>
      <c r="AM15" s="42">
        <v>21</v>
      </c>
      <c r="AN15" s="46">
        <f t="shared" ref="AN15:AN35" si="7">(AM15/AL15)*100</f>
        <v>45.652173913043477</v>
      </c>
      <c r="AO15" s="42">
        <v>25</v>
      </c>
      <c r="AP15" s="31">
        <f t="shared" ref="AP15:AP35" si="8">(AO15/AL15)*100</f>
        <v>54.347826086956516</v>
      </c>
    </row>
    <row r="16" spans="1:42" x14ac:dyDescent="0.2">
      <c r="A16" s="6"/>
      <c r="B16" s="47"/>
      <c r="C16" s="22"/>
      <c r="D16" s="44"/>
      <c r="E16" s="37"/>
      <c r="F16" s="42"/>
      <c r="G16" s="38"/>
      <c r="H16" s="27"/>
      <c r="I16" s="44"/>
      <c r="J16" s="37"/>
      <c r="K16" s="41"/>
      <c r="L16" s="40"/>
      <c r="M16" s="27"/>
      <c r="N16" s="44"/>
      <c r="O16" s="37"/>
      <c r="P16" s="41"/>
      <c r="Q16" s="6"/>
      <c r="R16" s="32"/>
      <c r="S16" s="42"/>
      <c r="T16" s="37"/>
      <c r="U16" s="42"/>
      <c r="V16" s="6"/>
      <c r="W16" s="32"/>
      <c r="X16" s="42"/>
      <c r="Y16" s="37"/>
      <c r="Z16" s="42"/>
      <c r="AA16" s="6"/>
      <c r="AB16" s="32"/>
      <c r="AC16" s="42"/>
      <c r="AD16" s="46"/>
      <c r="AE16" s="42"/>
      <c r="AF16" s="31"/>
      <c r="AG16" s="32"/>
      <c r="AH16" s="42"/>
      <c r="AI16" s="46"/>
      <c r="AJ16" s="42"/>
      <c r="AK16" s="31"/>
      <c r="AL16" s="32"/>
      <c r="AM16" s="42"/>
      <c r="AN16" s="46"/>
      <c r="AO16" s="42"/>
      <c r="AP16" s="31"/>
    </row>
    <row r="17" spans="1:42" x14ac:dyDescent="0.2">
      <c r="A17" s="6"/>
      <c r="B17" s="47" t="s">
        <v>8</v>
      </c>
      <c r="C17" s="22">
        <f>+F17+D17</f>
        <v>68</v>
      </c>
      <c r="D17" s="44">
        <v>35</v>
      </c>
      <c r="E17" s="37">
        <f>(D17/C17)*100</f>
        <v>51.470588235294116</v>
      </c>
      <c r="F17" s="42">
        <v>33</v>
      </c>
      <c r="G17" s="38">
        <f>(F17/C17)*100</f>
        <v>48.529411764705884</v>
      </c>
      <c r="H17" s="27">
        <f>+K17+I17</f>
        <v>75</v>
      </c>
      <c r="I17" s="44">
        <v>41</v>
      </c>
      <c r="J17" s="37">
        <f>(I17/H17)*100</f>
        <v>54.666666666666664</v>
      </c>
      <c r="K17" s="41">
        <v>34</v>
      </c>
      <c r="L17" s="40">
        <f>(K17/H17)*100</f>
        <v>45.333333333333329</v>
      </c>
      <c r="M17" s="27">
        <f>+P17+N17</f>
        <v>59</v>
      </c>
      <c r="N17" s="44">
        <v>32</v>
      </c>
      <c r="O17" s="37">
        <f t="shared" si="2"/>
        <v>54.237288135593218</v>
      </c>
      <c r="P17" s="41">
        <v>27</v>
      </c>
      <c r="Q17" s="31">
        <f t="shared" si="3"/>
        <v>45.762711864406782</v>
      </c>
      <c r="R17" s="32">
        <f>+U17+S17</f>
        <v>58</v>
      </c>
      <c r="S17" s="42">
        <v>32</v>
      </c>
      <c r="T17" s="37">
        <f>(S17/R17)*100</f>
        <v>55.172413793103445</v>
      </c>
      <c r="U17" s="42">
        <v>26</v>
      </c>
      <c r="V17" s="31">
        <f>(U17/R17)*100</f>
        <v>44.827586206896555</v>
      </c>
      <c r="W17" s="32">
        <f>SUM(X17,Z17,)</f>
        <v>56</v>
      </c>
      <c r="X17" s="42">
        <v>34</v>
      </c>
      <c r="Y17" s="37">
        <f>(X17/W17)*100</f>
        <v>60.714285714285708</v>
      </c>
      <c r="Z17" s="42">
        <v>22</v>
      </c>
      <c r="AA17" s="31">
        <f>(Z17/W17)*100</f>
        <v>39.285714285714285</v>
      </c>
      <c r="AB17" s="32">
        <v>52</v>
      </c>
      <c r="AC17" s="42">
        <v>26</v>
      </c>
      <c r="AD17" s="46">
        <v>48.1</v>
      </c>
      <c r="AE17" s="42">
        <v>27</v>
      </c>
      <c r="AF17" s="31">
        <v>51.9</v>
      </c>
      <c r="AG17" s="32">
        <f>SUM(AH17,AJ17,)</f>
        <v>58</v>
      </c>
      <c r="AH17" s="42">
        <v>32</v>
      </c>
      <c r="AI17" s="46">
        <f t="shared" si="4"/>
        <v>55.172413793103445</v>
      </c>
      <c r="AJ17" s="42">
        <v>26</v>
      </c>
      <c r="AK17" s="31">
        <f t="shared" si="5"/>
        <v>44.827586206896555</v>
      </c>
      <c r="AL17" s="32">
        <f t="shared" si="6"/>
        <v>56</v>
      </c>
      <c r="AM17" s="42">
        <v>21</v>
      </c>
      <c r="AN17" s="46">
        <f t="shared" si="7"/>
        <v>37.5</v>
      </c>
      <c r="AO17" s="42">
        <v>35</v>
      </c>
      <c r="AP17" s="31">
        <f t="shared" si="8"/>
        <v>62.5</v>
      </c>
    </row>
    <row r="18" spans="1:42" x14ac:dyDescent="0.2">
      <c r="A18" s="6"/>
      <c r="B18" s="47"/>
      <c r="C18" s="22"/>
      <c r="D18" s="44"/>
      <c r="E18" s="37"/>
      <c r="F18" s="42"/>
      <c r="G18" s="38"/>
      <c r="H18" s="27"/>
      <c r="I18" s="44"/>
      <c r="J18" s="37"/>
      <c r="K18" s="41"/>
      <c r="L18" s="40"/>
      <c r="M18" s="27"/>
      <c r="N18" s="44"/>
      <c r="O18" s="37"/>
      <c r="P18" s="41"/>
      <c r="Q18" s="6"/>
      <c r="R18" s="32"/>
      <c r="S18" s="42"/>
      <c r="T18" s="37"/>
      <c r="U18" s="42"/>
      <c r="V18" s="6"/>
      <c r="W18" s="32"/>
      <c r="X18" s="42"/>
      <c r="Y18" s="37"/>
      <c r="Z18" s="42"/>
      <c r="AA18" s="6"/>
      <c r="AB18" s="32"/>
      <c r="AC18" s="42"/>
      <c r="AD18" s="46"/>
      <c r="AE18" s="42"/>
      <c r="AF18" s="31"/>
      <c r="AG18" s="32"/>
      <c r="AH18" s="42"/>
      <c r="AI18" s="46"/>
      <c r="AJ18" s="42"/>
      <c r="AK18" s="31"/>
      <c r="AL18" s="32"/>
      <c r="AM18" s="42"/>
      <c r="AN18" s="46"/>
      <c r="AO18" s="42"/>
      <c r="AP18" s="31"/>
    </row>
    <row r="19" spans="1:42" x14ac:dyDescent="0.2">
      <c r="A19" s="6"/>
      <c r="B19" s="47" t="s">
        <v>9</v>
      </c>
      <c r="C19" s="22">
        <f>+F19+D19</f>
        <v>66</v>
      </c>
      <c r="D19" s="44">
        <v>33</v>
      </c>
      <c r="E19" s="37">
        <f>(D19/C19)*100</f>
        <v>50</v>
      </c>
      <c r="F19" s="42">
        <v>33</v>
      </c>
      <c r="G19" s="38">
        <f>(F19/C19)*100</f>
        <v>50</v>
      </c>
      <c r="H19" s="27">
        <f>+K19+I19</f>
        <v>67</v>
      </c>
      <c r="I19" s="44">
        <v>30</v>
      </c>
      <c r="J19" s="37">
        <f>(I19/H19)*100</f>
        <v>44.776119402985074</v>
      </c>
      <c r="K19" s="41">
        <v>37</v>
      </c>
      <c r="L19" s="40">
        <f>(K19/H19)*100</f>
        <v>55.223880597014926</v>
      </c>
      <c r="M19" s="27">
        <f>+P19+N19</f>
        <v>44</v>
      </c>
      <c r="N19" s="44">
        <v>21</v>
      </c>
      <c r="O19" s="37">
        <f t="shared" si="2"/>
        <v>47.727272727272727</v>
      </c>
      <c r="P19" s="41">
        <v>23</v>
      </c>
      <c r="Q19" s="31">
        <f t="shared" si="3"/>
        <v>52.272727272727273</v>
      </c>
      <c r="R19" s="32">
        <f>+U19+S19</f>
        <v>65</v>
      </c>
      <c r="S19" s="42">
        <v>36</v>
      </c>
      <c r="T19" s="37">
        <f>(S19/R19)*100</f>
        <v>55.384615384615387</v>
      </c>
      <c r="U19" s="42">
        <v>29</v>
      </c>
      <c r="V19" s="31">
        <f>(U19/R19)*100</f>
        <v>44.61538461538462</v>
      </c>
      <c r="W19" s="32">
        <f>SUM(X19,Z19,)</f>
        <v>54</v>
      </c>
      <c r="X19" s="42">
        <v>27</v>
      </c>
      <c r="Y19" s="37">
        <f>(X19/W19)*100</f>
        <v>50</v>
      </c>
      <c r="Z19" s="42">
        <v>27</v>
      </c>
      <c r="AA19" s="31">
        <f>(Z19/W19)*100</f>
        <v>50</v>
      </c>
      <c r="AB19" s="32">
        <v>53</v>
      </c>
      <c r="AC19" s="42">
        <v>26</v>
      </c>
      <c r="AD19" s="46">
        <v>49.1</v>
      </c>
      <c r="AE19" s="42">
        <v>28</v>
      </c>
      <c r="AF19" s="31">
        <v>50.9</v>
      </c>
      <c r="AG19" s="32">
        <f>SUM(AH19,AJ19,)</f>
        <v>49</v>
      </c>
      <c r="AH19" s="42">
        <v>29</v>
      </c>
      <c r="AI19" s="46">
        <f t="shared" si="4"/>
        <v>59.183673469387756</v>
      </c>
      <c r="AJ19" s="42">
        <v>20</v>
      </c>
      <c r="AK19" s="31">
        <f t="shared" si="5"/>
        <v>40.816326530612244</v>
      </c>
      <c r="AL19" s="32">
        <f t="shared" si="6"/>
        <v>48</v>
      </c>
      <c r="AM19" s="42">
        <v>23</v>
      </c>
      <c r="AN19" s="46">
        <f t="shared" si="7"/>
        <v>47.916666666666671</v>
      </c>
      <c r="AO19" s="42">
        <v>25</v>
      </c>
      <c r="AP19" s="31">
        <f t="shared" si="8"/>
        <v>52.083333333333336</v>
      </c>
    </row>
    <row r="20" spans="1:42" x14ac:dyDescent="0.2">
      <c r="A20" s="6"/>
      <c r="B20" s="47"/>
      <c r="C20" s="22"/>
      <c r="D20" s="44"/>
      <c r="E20" s="37"/>
      <c r="F20" s="42"/>
      <c r="G20" s="38"/>
      <c r="H20" s="27"/>
      <c r="I20" s="44"/>
      <c r="J20" s="37"/>
      <c r="K20" s="41"/>
      <c r="L20" s="40"/>
      <c r="M20" s="27"/>
      <c r="N20" s="44"/>
      <c r="O20" s="37"/>
      <c r="P20" s="41"/>
      <c r="Q20" s="6"/>
      <c r="R20" s="32"/>
      <c r="S20" s="42"/>
      <c r="T20" s="37"/>
      <c r="U20" s="42"/>
      <c r="V20" s="6"/>
      <c r="W20" s="32"/>
      <c r="X20" s="42"/>
      <c r="Y20" s="37"/>
      <c r="Z20" s="42"/>
      <c r="AA20" s="6"/>
      <c r="AB20" s="32"/>
      <c r="AC20" s="42"/>
      <c r="AD20" s="46"/>
      <c r="AE20" s="42"/>
      <c r="AF20" s="31"/>
      <c r="AG20" s="32"/>
      <c r="AH20" s="42"/>
      <c r="AI20" s="46"/>
      <c r="AJ20" s="42"/>
      <c r="AK20" s="31"/>
      <c r="AL20" s="32"/>
      <c r="AM20" s="42"/>
      <c r="AN20" s="46"/>
      <c r="AO20" s="42"/>
      <c r="AP20" s="31"/>
    </row>
    <row r="21" spans="1:42" x14ac:dyDescent="0.2">
      <c r="A21" s="6"/>
      <c r="B21" s="47" t="s">
        <v>10</v>
      </c>
      <c r="C21" s="22">
        <f>+F21+D21</f>
        <v>67</v>
      </c>
      <c r="D21" s="44">
        <v>26</v>
      </c>
      <c r="E21" s="37">
        <f>(D21/C21)*100</f>
        <v>38.805970149253731</v>
      </c>
      <c r="F21" s="42">
        <v>41</v>
      </c>
      <c r="G21" s="38">
        <f>(F21/C21)*100</f>
        <v>61.194029850746269</v>
      </c>
      <c r="H21" s="27">
        <f>+K21+I21</f>
        <v>61</v>
      </c>
      <c r="I21" s="44">
        <v>29</v>
      </c>
      <c r="J21" s="37">
        <f>(I21/H21)*100</f>
        <v>47.540983606557376</v>
      </c>
      <c r="K21" s="41">
        <v>32</v>
      </c>
      <c r="L21" s="40">
        <f>(K21/H21)*100</f>
        <v>52.459016393442624</v>
      </c>
      <c r="M21" s="27">
        <f>+P21+N21</f>
        <v>63</v>
      </c>
      <c r="N21" s="44">
        <v>33</v>
      </c>
      <c r="O21" s="37">
        <f t="shared" si="2"/>
        <v>52.380952380952387</v>
      </c>
      <c r="P21" s="41">
        <v>30</v>
      </c>
      <c r="Q21" s="31">
        <f t="shared" si="3"/>
        <v>47.619047619047613</v>
      </c>
      <c r="R21" s="32">
        <f>+U21+S21</f>
        <v>63</v>
      </c>
      <c r="S21" s="42">
        <v>27</v>
      </c>
      <c r="T21" s="37">
        <f>(S21/R21)*100</f>
        <v>42.857142857142854</v>
      </c>
      <c r="U21" s="42">
        <v>36</v>
      </c>
      <c r="V21" s="31">
        <f>(U21/R21)*100</f>
        <v>57.142857142857139</v>
      </c>
      <c r="W21" s="32">
        <f>SUM(X21,Z21,)</f>
        <v>50</v>
      </c>
      <c r="X21" s="42">
        <v>24</v>
      </c>
      <c r="Y21" s="37">
        <f>(X21/W21)*100</f>
        <v>48</v>
      </c>
      <c r="Z21" s="42">
        <v>26</v>
      </c>
      <c r="AA21" s="31">
        <f>(Z21/W21)*100</f>
        <v>52</v>
      </c>
      <c r="AB21" s="32">
        <v>45</v>
      </c>
      <c r="AC21" s="42">
        <v>23</v>
      </c>
      <c r="AD21" s="46">
        <v>51.1</v>
      </c>
      <c r="AE21" s="42">
        <v>22</v>
      </c>
      <c r="AF21" s="31">
        <v>48.9</v>
      </c>
      <c r="AG21" s="32">
        <f>SUM(AH21,AJ21,)</f>
        <v>62</v>
      </c>
      <c r="AH21" s="42">
        <v>36</v>
      </c>
      <c r="AI21" s="46">
        <f t="shared" si="4"/>
        <v>58.064516129032263</v>
      </c>
      <c r="AJ21" s="42">
        <v>26</v>
      </c>
      <c r="AK21" s="31">
        <f t="shared" si="5"/>
        <v>41.935483870967744</v>
      </c>
      <c r="AL21" s="32">
        <f t="shared" si="6"/>
        <v>60</v>
      </c>
      <c r="AM21" s="42">
        <v>33</v>
      </c>
      <c r="AN21" s="46">
        <f t="shared" si="7"/>
        <v>55.000000000000007</v>
      </c>
      <c r="AO21" s="42">
        <v>27</v>
      </c>
      <c r="AP21" s="31">
        <f t="shared" si="8"/>
        <v>45</v>
      </c>
    </row>
    <row r="22" spans="1:42" x14ac:dyDescent="0.2">
      <c r="A22" s="6"/>
      <c r="B22" s="47"/>
      <c r="C22" s="22"/>
      <c r="D22" s="44"/>
      <c r="E22" s="37"/>
      <c r="F22" s="42"/>
      <c r="G22" s="38"/>
      <c r="H22" s="27"/>
      <c r="I22" s="44"/>
      <c r="J22" s="37"/>
      <c r="K22" s="41"/>
      <c r="L22" s="40"/>
      <c r="M22" s="27"/>
      <c r="N22" s="44"/>
      <c r="O22" s="37"/>
      <c r="P22" s="41"/>
      <c r="Q22" s="6"/>
      <c r="R22" s="32"/>
      <c r="S22" s="42"/>
      <c r="T22" s="37"/>
      <c r="U22" s="42"/>
      <c r="V22" s="6"/>
      <c r="W22" s="32"/>
      <c r="X22" s="42"/>
      <c r="Y22" s="37"/>
      <c r="Z22" s="42"/>
      <c r="AA22" s="6"/>
      <c r="AB22" s="32"/>
      <c r="AC22" s="42"/>
      <c r="AD22" s="46"/>
      <c r="AE22" s="42"/>
      <c r="AF22" s="31"/>
      <c r="AG22" s="32"/>
      <c r="AH22" s="42"/>
      <c r="AI22" s="46"/>
      <c r="AJ22" s="42"/>
      <c r="AK22" s="31"/>
      <c r="AL22" s="32"/>
      <c r="AM22" s="42"/>
      <c r="AN22" s="46"/>
      <c r="AO22" s="42"/>
      <c r="AP22" s="31"/>
    </row>
    <row r="23" spans="1:42" x14ac:dyDescent="0.2">
      <c r="A23" s="6"/>
      <c r="B23" s="47" t="s">
        <v>11</v>
      </c>
      <c r="C23" s="22">
        <f>+F23+D23</f>
        <v>70</v>
      </c>
      <c r="D23" s="44">
        <v>27</v>
      </c>
      <c r="E23" s="37">
        <f>(D23/C23)*100</f>
        <v>38.571428571428577</v>
      </c>
      <c r="F23" s="42">
        <v>43</v>
      </c>
      <c r="G23" s="38">
        <f>(F23/C23)*100</f>
        <v>61.428571428571431</v>
      </c>
      <c r="H23" s="27">
        <f>+K23+I23</f>
        <v>63</v>
      </c>
      <c r="I23" s="44">
        <v>29</v>
      </c>
      <c r="J23" s="37">
        <f>(I23/H23)*100</f>
        <v>46.031746031746032</v>
      </c>
      <c r="K23" s="41">
        <v>34</v>
      </c>
      <c r="L23" s="40">
        <f>(K23/H23)*100</f>
        <v>53.968253968253968</v>
      </c>
      <c r="M23" s="27">
        <f>+P23+N23</f>
        <v>60</v>
      </c>
      <c r="N23" s="44">
        <v>30</v>
      </c>
      <c r="O23" s="37">
        <f t="shared" si="2"/>
        <v>50</v>
      </c>
      <c r="P23" s="41">
        <v>30</v>
      </c>
      <c r="Q23" s="31">
        <f t="shared" si="3"/>
        <v>50</v>
      </c>
      <c r="R23" s="32">
        <f>+U23+S23</f>
        <v>43</v>
      </c>
      <c r="S23" s="42">
        <v>20</v>
      </c>
      <c r="T23" s="37">
        <f>(S23/R23)*100</f>
        <v>46.511627906976742</v>
      </c>
      <c r="U23" s="42">
        <v>23</v>
      </c>
      <c r="V23" s="31">
        <f>(U23/R23)*100</f>
        <v>53.488372093023251</v>
      </c>
      <c r="W23" s="32">
        <f>SUM(X23,Z23,)</f>
        <v>44</v>
      </c>
      <c r="X23" s="42">
        <v>24</v>
      </c>
      <c r="Y23" s="37">
        <f>(X23/W23)*100</f>
        <v>54.54545454545454</v>
      </c>
      <c r="Z23" s="42">
        <v>20</v>
      </c>
      <c r="AA23" s="31">
        <f>(Z23/W23)*100</f>
        <v>45.454545454545453</v>
      </c>
      <c r="AB23" s="32">
        <v>49</v>
      </c>
      <c r="AC23" s="42">
        <v>24</v>
      </c>
      <c r="AD23" s="46">
        <v>46.9</v>
      </c>
      <c r="AE23" s="42">
        <v>27</v>
      </c>
      <c r="AF23" s="31">
        <v>53.1</v>
      </c>
      <c r="AG23" s="32">
        <f>SUM(AH23,AJ23,)</f>
        <v>44</v>
      </c>
      <c r="AH23" s="42">
        <v>16</v>
      </c>
      <c r="AI23" s="46">
        <f t="shared" si="4"/>
        <v>36.363636363636367</v>
      </c>
      <c r="AJ23" s="42">
        <v>28</v>
      </c>
      <c r="AK23" s="31">
        <f t="shared" si="5"/>
        <v>63.636363636363633</v>
      </c>
      <c r="AL23" s="32">
        <f t="shared" si="6"/>
        <v>52</v>
      </c>
      <c r="AM23" s="42">
        <v>26</v>
      </c>
      <c r="AN23" s="46">
        <f t="shared" si="7"/>
        <v>50</v>
      </c>
      <c r="AO23" s="42">
        <v>26</v>
      </c>
      <c r="AP23" s="31">
        <f t="shared" si="8"/>
        <v>50</v>
      </c>
    </row>
    <row r="24" spans="1:42" x14ac:dyDescent="0.2">
      <c r="A24" s="6"/>
      <c r="B24" s="47"/>
      <c r="C24" s="22"/>
      <c r="D24" s="44"/>
      <c r="E24" s="37"/>
      <c r="F24" s="42"/>
      <c r="G24" s="38"/>
      <c r="H24" s="27"/>
      <c r="I24" s="44"/>
      <c r="J24" s="37"/>
      <c r="K24" s="41"/>
      <c r="L24" s="40"/>
      <c r="M24" s="27"/>
      <c r="N24" s="44"/>
      <c r="O24" s="37"/>
      <c r="P24" s="41"/>
      <c r="Q24" s="6"/>
      <c r="R24" s="32"/>
      <c r="S24" s="42"/>
      <c r="T24" s="37"/>
      <c r="U24" s="42"/>
      <c r="V24" s="6"/>
      <c r="W24" s="32"/>
      <c r="X24" s="42"/>
      <c r="Y24" s="37"/>
      <c r="Z24" s="42"/>
      <c r="AA24" s="6"/>
      <c r="AB24" s="32"/>
      <c r="AC24" s="42"/>
      <c r="AD24" s="46"/>
      <c r="AE24" s="42"/>
      <c r="AF24" s="31"/>
      <c r="AG24" s="32"/>
      <c r="AH24" s="42"/>
      <c r="AI24" s="46"/>
      <c r="AJ24" s="42"/>
      <c r="AK24" s="31"/>
      <c r="AL24" s="32"/>
      <c r="AM24" s="42"/>
      <c r="AN24" s="46"/>
      <c r="AO24" s="42"/>
      <c r="AP24" s="31"/>
    </row>
    <row r="25" spans="1:42" x14ac:dyDescent="0.2">
      <c r="A25" s="6"/>
      <c r="B25" s="47" t="s">
        <v>12</v>
      </c>
      <c r="C25" s="22">
        <f>+F25+D25</f>
        <v>63</v>
      </c>
      <c r="D25" s="44">
        <v>36</v>
      </c>
      <c r="E25" s="37">
        <f>(D25/C25)*100</f>
        <v>57.142857142857139</v>
      </c>
      <c r="F25" s="42">
        <v>27</v>
      </c>
      <c r="G25" s="38">
        <f>(F25/C25)*100</f>
        <v>42.857142857142854</v>
      </c>
      <c r="H25" s="27">
        <f>+K25+I25</f>
        <v>70</v>
      </c>
      <c r="I25" s="44">
        <v>33</v>
      </c>
      <c r="J25" s="37">
        <f>(I25/H25)*100</f>
        <v>47.142857142857139</v>
      </c>
      <c r="K25" s="41">
        <v>37</v>
      </c>
      <c r="L25" s="40">
        <f>(K25/H25)*100</f>
        <v>52.857142857142861</v>
      </c>
      <c r="M25" s="27">
        <f>+P25+N25</f>
        <v>79</v>
      </c>
      <c r="N25" s="44">
        <v>41</v>
      </c>
      <c r="O25" s="37">
        <f t="shared" si="2"/>
        <v>51.898734177215189</v>
      </c>
      <c r="P25" s="41">
        <v>38</v>
      </c>
      <c r="Q25" s="31">
        <f t="shared" si="3"/>
        <v>48.101265822784811</v>
      </c>
      <c r="R25" s="32">
        <f>+U25+S25</f>
        <v>71</v>
      </c>
      <c r="S25" s="42">
        <v>32</v>
      </c>
      <c r="T25" s="37">
        <f>(S25/R25)*100</f>
        <v>45.070422535211272</v>
      </c>
      <c r="U25" s="42">
        <v>39</v>
      </c>
      <c r="V25" s="31">
        <f>(U25/R25)*100</f>
        <v>54.929577464788736</v>
      </c>
      <c r="W25" s="32">
        <f>SUM(X25,Z25,)</f>
        <v>54</v>
      </c>
      <c r="X25" s="42">
        <v>26</v>
      </c>
      <c r="Y25" s="37">
        <f>(X25/W25)*100</f>
        <v>48.148148148148145</v>
      </c>
      <c r="Z25" s="42">
        <v>28</v>
      </c>
      <c r="AA25" s="31">
        <f>(Z25/W25)*100</f>
        <v>51.851851851851848</v>
      </c>
      <c r="AB25" s="32">
        <v>59</v>
      </c>
      <c r="AC25" s="42">
        <v>29</v>
      </c>
      <c r="AD25" s="46">
        <v>49.2</v>
      </c>
      <c r="AE25" s="42">
        <v>30</v>
      </c>
      <c r="AF25" s="31">
        <v>50.8</v>
      </c>
      <c r="AG25" s="32">
        <f>SUM(AH25,AJ25,)</f>
        <v>44</v>
      </c>
      <c r="AH25" s="42">
        <v>19</v>
      </c>
      <c r="AI25" s="46">
        <f t="shared" si="4"/>
        <v>43.18181818181818</v>
      </c>
      <c r="AJ25" s="42">
        <v>25</v>
      </c>
      <c r="AK25" s="31">
        <f t="shared" si="5"/>
        <v>56.81818181818182</v>
      </c>
      <c r="AL25" s="32">
        <f t="shared" si="6"/>
        <v>56</v>
      </c>
      <c r="AM25" s="42">
        <v>29</v>
      </c>
      <c r="AN25" s="46">
        <f t="shared" si="7"/>
        <v>51.785714285714292</v>
      </c>
      <c r="AO25" s="42">
        <v>27</v>
      </c>
      <c r="AP25" s="31">
        <f t="shared" si="8"/>
        <v>48.214285714285715</v>
      </c>
    </row>
    <row r="26" spans="1:42" x14ac:dyDescent="0.2">
      <c r="A26" s="6"/>
      <c r="B26" s="47"/>
      <c r="C26" s="22"/>
      <c r="D26" s="44"/>
      <c r="E26" s="37"/>
      <c r="F26" s="42"/>
      <c r="G26" s="38"/>
      <c r="H26" s="27"/>
      <c r="I26" s="44"/>
      <c r="J26" s="37"/>
      <c r="K26" s="41"/>
      <c r="L26" s="40"/>
      <c r="M26" s="27"/>
      <c r="N26" s="44"/>
      <c r="O26" s="37"/>
      <c r="P26" s="41"/>
      <c r="Q26" s="6"/>
      <c r="R26" s="32"/>
      <c r="S26" s="42"/>
      <c r="T26" s="37"/>
      <c r="U26" s="42"/>
      <c r="V26" s="6"/>
      <c r="W26" s="32"/>
      <c r="X26" s="42"/>
      <c r="Y26" s="37"/>
      <c r="Z26" s="42"/>
      <c r="AA26" s="6"/>
      <c r="AB26" s="32"/>
      <c r="AC26" s="42"/>
      <c r="AD26" s="46"/>
      <c r="AE26" s="42"/>
      <c r="AF26" s="31"/>
      <c r="AG26" s="32"/>
      <c r="AH26" s="42"/>
      <c r="AI26" s="46"/>
      <c r="AJ26" s="42"/>
      <c r="AK26" s="31"/>
      <c r="AL26" s="32"/>
      <c r="AM26" s="42"/>
      <c r="AN26" s="46"/>
      <c r="AO26" s="42"/>
      <c r="AP26" s="31"/>
    </row>
    <row r="27" spans="1:42" x14ac:dyDescent="0.2">
      <c r="A27" s="6"/>
      <c r="B27" s="47" t="s">
        <v>13</v>
      </c>
      <c r="C27" s="22">
        <f>+F27+D27</f>
        <v>72</v>
      </c>
      <c r="D27" s="44">
        <v>34</v>
      </c>
      <c r="E27" s="37">
        <f>(D27/C27)*100</f>
        <v>47.222222222222221</v>
      </c>
      <c r="F27" s="42">
        <v>38</v>
      </c>
      <c r="G27" s="38">
        <f>(F27/C27)*100</f>
        <v>52.777777777777779</v>
      </c>
      <c r="H27" s="27">
        <f>+K27+I27</f>
        <v>67</v>
      </c>
      <c r="I27" s="44">
        <v>33</v>
      </c>
      <c r="J27" s="37">
        <f>(I27/H27)*100</f>
        <v>49.253731343283583</v>
      </c>
      <c r="K27" s="41">
        <v>34</v>
      </c>
      <c r="L27" s="40">
        <f>(K27/H27)*100</f>
        <v>50.746268656716417</v>
      </c>
      <c r="M27" s="27">
        <f>+P27+N27</f>
        <v>74</v>
      </c>
      <c r="N27" s="44">
        <v>37</v>
      </c>
      <c r="O27" s="37">
        <f t="shared" si="2"/>
        <v>50</v>
      </c>
      <c r="P27" s="41">
        <v>37</v>
      </c>
      <c r="Q27" s="31">
        <f t="shared" si="3"/>
        <v>50</v>
      </c>
      <c r="R27" s="32">
        <f>+U27+S27</f>
        <v>80</v>
      </c>
      <c r="S27" s="42">
        <v>38</v>
      </c>
      <c r="T27" s="37">
        <f>(S27/R27)*100</f>
        <v>47.5</v>
      </c>
      <c r="U27" s="42">
        <v>42</v>
      </c>
      <c r="V27" s="31">
        <f>(U27/R27)*100</f>
        <v>52.5</v>
      </c>
      <c r="W27" s="32">
        <f>SUM(X27,Z27,)</f>
        <v>68</v>
      </c>
      <c r="X27" s="42">
        <v>27</v>
      </c>
      <c r="Y27" s="37">
        <f>(X27/W27)*100</f>
        <v>39.705882352941174</v>
      </c>
      <c r="Z27" s="42">
        <v>41</v>
      </c>
      <c r="AA27" s="31">
        <f>(Z27/W27)*100</f>
        <v>60.294117647058819</v>
      </c>
      <c r="AB27" s="32">
        <v>58</v>
      </c>
      <c r="AC27" s="42">
        <v>33</v>
      </c>
      <c r="AD27" s="46">
        <v>55.2</v>
      </c>
      <c r="AE27" s="42">
        <v>26</v>
      </c>
      <c r="AF27" s="31">
        <v>44.8</v>
      </c>
      <c r="AG27" s="32">
        <f>SUM(AH27,AJ27,)</f>
        <v>67</v>
      </c>
      <c r="AH27" s="42">
        <v>31</v>
      </c>
      <c r="AI27" s="46">
        <f t="shared" si="4"/>
        <v>46.268656716417908</v>
      </c>
      <c r="AJ27" s="42">
        <v>36</v>
      </c>
      <c r="AK27" s="31">
        <f t="shared" si="5"/>
        <v>53.731343283582092</v>
      </c>
      <c r="AL27" s="32">
        <f t="shared" si="6"/>
        <v>45</v>
      </c>
      <c r="AM27" s="42">
        <v>26</v>
      </c>
      <c r="AN27" s="46">
        <f t="shared" si="7"/>
        <v>57.777777777777771</v>
      </c>
      <c r="AO27" s="42">
        <v>19</v>
      </c>
      <c r="AP27" s="31">
        <f t="shared" si="8"/>
        <v>42.222222222222221</v>
      </c>
    </row>
    <row r="28" spans="1:42" x14ac:dyDescent="0.2">
      <c r="A28" s="6"/>
      <c r="B28" s="47"/>
      <c r="C28" s="22"/>
      <c r="D28" s="44"/>
      <c r="E28" s="37"/>
      <c r="F28" s="42"/>
      <c r="G28" s="38"/>
      <c r="H28" s="27"/>
      <c r="I28" s="44"/>
      <c r="J28" s="37"/>
      <c r="K28" s="41"/>
      <c r="L28" s="40"/>
      <c r="M28" s="27"/>
      <c r="N28" s="44"/>
      <c r="O28" s="37"/>
      <c r="P28" s="41"/>
      <c r="Q28" s="6"/>
      <c r="R28" s="32"/>
      <c r="S28" s="42"/>
      <c r="T28" s="37"/>
      <c r="U28" s="42"/>
      <c r="V28" s="6"/>
      <c r="W28" s="32"/>
      <c r="X28" s="42"/>
      <c r="Y28" s="37"/>
      <c r="Z28" s="42"/>
      <c r="AA28" s="6"/>
      <c r="AB28" s="32"/>
      <c r="AC28" s="42"/>
      <c r="AD28" s="46"/>
      <c r="AE28" s="42"/>
      <c r="AF28" s="31"/>
      <c r="AG28" s="32"/>
      <c r="AH28" s="42"/>
      <c r="AI28" s="46"/>
      <c r="AJ28" s="42"/>
      <c r="AK28" s="31"/>
      <c r="AL28" s="32"/>
      <c r="AM28" s="42"/>
      <c r="AN28" s="46"/>
      <c r="AO28" s="42"/>
      <c r="AP28" s="31"/>
    </row>
    <row r="29" spans="1:42" x14ac:dyDescent="0.2">
      <c r="A29" s="6"/>
      <c r="B29" s="47" t="s">
        <v>14</v>
      </c>
      <c r="C29" s="22">
        <f>+F29+D29</f>
        <v>85</v>
      </c>
      <c r="D29" s="44">
        <v>33</v>
      </c>
      <c r="E29" s="37">
        <f>(D29/C29)*100</f>
        <v>38.82352941176471</v>
      </c>
      <c r="F29" s="42">
        <v>52</v>
      </c>
      <c r="G29" s="38">
        <f>(F29/C29)*100</f>
        <v>61.176470588235297</v>
      </c>
      <c r="H29" s="27">
        <f>+K29+I29</f>
        <v>79</v>
      </c>
      <c r="I29" s="44">
        <v>41</v>
      </c>
      <c r="J29" s="37">
        <f>(I29/H29)*100</f>
        <v>51.898734177215189</v>
      </c>
      <c r="K29" s="41">
        <v>38</v>
      </c>
      <c r="L29" s="40">
        <f>(K29/H29)*100</f>
        <v>48.101265822784811</v>
      </c>
      <c r="M29" s="27">
        <f>+P29+N29</f>
        <v>81</v>
      </c>
      <c r="N29" s="44">
        <v>39</v>
      </c>
      <c r="O29" s="37">
        <f t="shared" si="2"/>
        <v>48.148148148148145</v>
      </c>
      <c r="P29" s="41">
        <v>42</v>
      </c>
      <c r="Q29" s="31">
        <f t="shared" si="3"/>
        <v>51.851851851851848</v>
      </c>
      <c r="R29" s="32">
        <f>+U29+S29</f>
        <v>62</v>
      </c>
      <c r="S29" s="42">
        <v>31</v>
      </c>
      <c r="T29" s="37">
        <f>(S29/R29)*100</f>
        <v>50</v>
      </c>
      <c r="U29" s="42">
        <v>31</v>
      </c>
      <c r="V29" s="31">
        <f>(U29/R29)*100</f>
        <v>50</v>
      </c>
      <c r="W29" s="32">
        <f>SUM(X29,Z29,)</f>
        <v>62</v>
      </c>
      <c r="X29" s="42">
        <v>27</v>
      </c>
      <c r="Y29" s="37">
        <f>(X29/W29)*100</f>
        <v>43.548387096774192</v>
      </c>
      <c r="Z29" s="42">
        <v>35</v>
      </c>
      <c r="AA29" s="31">
        <f>(Z29/W29)*100</f>
        <v>56.451612903225815</v>
      </c>
      <c r="AB29" s="32">
        <v>63</v>
      </c>
      <c r="AC29" s="42">
        <v>31</v>
      </c>
      <c r="AD29" s="46">
        <v>50.8</v>
      </c>
      <c r="AE29" s="42">
        <v>33</v>
      </c>
      <c r="AF29" s="31">
        <v>49.2</v>
      </c>
      <c r="AG29" s="32">
        <f>SUM(AH29,AJ29,)</f>
        <v>60</v>
      </c>
      <c r="AH29" s="42">
        <v>28</v>
      </c>
      <c r="AI29" s="46">
        <f t="shared" si="4"/>
        <v>46.666666666666664</v>
      </c>
      <c r="AJ29" s="42">
        <v>32</v>
      </c>
      <c r="AK29" s="31">
        <f t="shared" si="5"/>
        <v>53.333333333333336</v>
      </c>
      <c r="AL29" s="32">
        <f t="shared" si="6"/>
        <v>63</v>
      </c>
      <c r="AM29" s="42">
        <v>36</v>
      </c>
      <c r="AN29" s="46">
        <f t="shared" si="7"/>
        <v>57.142857142857139</v>
      </c>
      <c r="AO29" s="42">
        <v>27</v>
      </c>
      <c r="AP29" s="31">
        <f t="shared" si="8"/>
        <v>42.857142857142854</v>
      </c>
    </row>
    <row r="30" spans="1:42" x14ac:dyDescent="0.2">
      <c r="A30" s="6"/>
      <c r="B30" s="47"/>
      <c r="C30" s="22"/>
      <c r="D30" s="44"/>
      <c r="E30" s="37"/>
      <c r="F30" s="42"/>
      <c r="G30" s="38"/>
      <c r="H30" s="27"/>
      <c r="I30" s="44"/>
      <c r="J30" s="37"/>
      <c r="K30" s="41"/>
      <c r="L30" s="40"/>
      <c r="M30" s="27"/>
      <c r="N30" s="44"/>
      <c r="O30" s="37"/>
      <c r="P30" s="41"/>
      <c r="Q30" s="31"/>
      <c r="R30" s="32"/>
      <c r="S30" s="42"/>
      <c r="T30" s="37"/>
      <c r="U30" s="42"/>
      <c r="V30" s="31"/>
      <c r="W30" s="32"/>
      <c r="X30" s="42"/>
      <c r="Y30" s="37"/>
      <c r="Z30" s="42"/>
      <c r="AA30" s="31"/>
      <c r="AB30" s="32"/>
      <c r="AC30" s="42"/>
      <c r="AD30" s="46"/>
      <c r="AE30" s="42"/>
      <c r="AF30" s="31"/>
      <c r="AG30" s="32"/>
      <c r="AH30" s="42"/>
      <c r="AI30" s="46"/>
      <c r="AJ30" s="42"/>
      <c r="AK30" s="31"/>
      <c r="AL30" s="32"/>
      <c r="AM30" s="42"/>
      <c r="AN30" s="46"/>
      <c r="AO30" s="42"/>
      <c r="AP30" s="31"/>
    </row>
    <row r="31" spans="1:42" x14ac:dyDescent="0.2">
      <c r="A31" s="6"/>
      <c r="B31" s="47" t="s">
        <v>15</v>
      </c>
      <c r="C31" s="22">
        <f>+F31+D31</f>
        <v>83</v>
      </c>
      <c r="D31" s="44">
        <v>42</v>
      </c>
      <c r="E31" s="37">
        <f>(D31/C31)*100</f>
        <v>50.602409638554214</v>
      </c>
      <c r="F31" s="42">
        <v>41</v>
      </c>
      <c r="G31" s="38">
        <f>(F31/C31)*100</f>
        <v>49.397590361445779</v>
      </c>
      <c r="H31" s="27">
        <f>+K31+I31</f>
        <v>82</v>
      </c>
      <c r="I31" s="44">
        <v>37</v>
      </c>
      <c r="J31" s="37">
        <f>(I31/H31)*100</f>
        <v>45.121951219512198</v>
      </c>
      <c r="K31" s="41">
        <v>45</v>
      </c>
      <c r="L31" s="40">
        <f>(K31/H31)*100</f>
        <v>54.878048780487809</v>
      </c>
      <c r="M31" s="27">
        <f>+P31+N31</f>
        <v>68</v>
      </c>
      <c r="N31" s="44">
        <v>29</v>
      </c>
      <c r="O31" s="37">
        <f t="shared" si="2"/>
        <v>42.647058823529413</v>
      </c>
      <c r="P31" s="41">
        <v>39</v>
      </c>
      <c r="Q31" s="31">
        <f t="shared" si="3"/>
        <v>57.352941176470587</v>
      </c>
      <c r="R31" s="32">
        <f>+U31+S31</f>
        <v>72</v>
      </c>
      <c r="S31" s="42">
        <v>34</v>
      </c>
      <c r="T31" s="37">
        <f>(S31/R31)*100</f>
        <v>47.222222222222221</v>
      </c>
      <c r="U31" s="42">
        <v>38</v>
      </c>
      <c r="V31" s="31">
        <f>(U31/R31)*100</f>
        <v>52.777777777777779</v>
      </c>
      <c r="W31" s="32">
        <f>SUM(X31,Z31,)</f>
        <v>63</v>
      </c>
      <c r="X31" s="42">
        <v>34</v>
      </c>
      <c r="Y31" s="37">
        <f>(X31/W31)*100</f>
        <v>53.968253968253968</v>
      </c>
      <c r="Z31" s="42">
        <v>29</v>
      </c>
      <c r="AA31" s="31">
        <f>(Z31/W31)*100</f>
        <v>46.031746031746032</v>
      </c>
      <c r="AB31" s="32">
        <v>73</v>
      </c>
      <c r="AC31" s="42">
        <v>34</v>
      </c>
      <c r="AD31" s="46">
        <v>43.8</v>
      </c>
      <c r="AE31" s="42">
        <v>43</v>
      </c>
      <c r="AF31" s="31">
        <v>56.2</v>
      </c>
      <c r="AG31" s="32">
        <f>SUM(AH31,AJ31,)</f>
        <v>59</v>
      </c>
      <c r="AH31" s="42">
        <v>35</v>
      </c>
      <c r="AI31" s="46">
        <f t="shared" si="4"/>
        <v>59.322033898305079</v>
      </c>
      <c r="AJ31" s="42">
        <v>24</v>
      </c>
      <c r="AK31" s="31">
        <f t="shared" si="5"/>
        <v>40.677966101694921</v>
      </c>
      <c r="AL31" s="32">
        <f t="shared" si="6"/>
        <v>69</v>
      </c>
      <c r="AM31" s="42">
        <v>36</v>
      </c>
      <c r="AN31" s="46">
        <f t="shared" si="7"/>
        <v>52.173913043478258</v>
      </c>
      <c r="AO31" s="42">
        <v>33</v>
      </c>
      <c r="AP31" s="31">
        <f t="shared" si="8"/>
        <v>47.826086956521742</v>
      </c>
    </row>
    <row r="32" spans="1:42" x14ac:dyDescent="0.2">
      <c r="A32" s="6"/>
      <c r="B32" s="47"/>
      <c r="C32" s="22"/>
      <c r="D32" s="44"/>
      <c r="E32" s="37"/>
      <c r="F32" s="42"/>
      <c r="G32" s="38"/>
      <c r="H32" s="27"/>
      <c r="I32" s="44"/>
      <c r="J32" s="37"/>
      <c r="K32" s="41"/>
      <c r="L32" s="40"/>
      <c r="M32" s="27"/>
      <c r="N32" s="44"/>
      <c r="O32" s="37"/>
      <c r="P32" s="41"/>
      <c r="Q32" s="31"/>
      <c r="R32" s="32"/>
      <c r="S32" s="42"/>
      <c r="T32" s="37"/>
      <c r="U32" s="42"/>
      <c r="V32" s="31"/>
      <c r="W32" s="32"/>
      <c r="X32" s="42"/>
      <c r="Y32" s="37"/>
      <c r="Z32" s="42"/>
      <c r="AA32" s="31"/>
      <c r="AB32" s="32"/>
      <c r="AC32" s="42"/>
      <c r="AD32" s="46"/>
      <c r="AE32" s="42"/>
      <c r="AF32" s="31"/>
      <c r="AG32" s="32"/>
      <c r="AH32" s="42"/>
      <c r="AI32" s="46"/>
      <c r="AJ32" s="42"/>
      <c r="AK32" s="31"/>
      <c r="AL32" s="32"/>
      <c r="AM32" s="42"/>
      <c r="AN32" s="46"/>
      <c r="AO32" s="42"/>
      <c r="AP32" s="31"/>
    </row>
    <row r="33" spans="1:42" x14ac:dyDescent="0.2">
      <c r="A33" s="6"/>
      <c r="B33" s="47" t="s">
        <v>16</v>
      </c>
      <c r="C33" s="22">
        <f>+F33+D33</f>
        <v>47</v>
      </c>
      <c r="D33" s="44">
        <v>25</v>
      </c>
      <c r="E33" s="37">
        <f>(D33/C33)*100</f>
        <v>53.191489361702125</v>
      </c>
      <c r="F33" s="42">
        <v>22</v>
      </c>
      <c r="G33" s="38">
        <f>(F33/C33)*100</f>
        <v>46.808510638297875</v>
      </c>
      <c r="H33" s="27">
        <f>+K33+I33</f>
        <v>72</v>
      </c>
      <c r="I33" s="44">
        <v>33</v>
      </c>
      <c r="J33" s="37">
        <f>(I33/H33)*100</f>
        <v>45.833333333333329</v>
      </c>
      <c r="K33" s="41">
        <v>39</v>
      </c>
      <c r="L33" s="40">
        <f>(K33/H33)*100</f>
        <v>54.166666666666664</v>
      </c>
      <c r="M33" s="27">
        <f>+P33+N33</f>
        <v>69</v>
      </c>
      <c r="N33" s="44">
        <v>32</v>
      </c>
      <c r="O33" s="37">
        <f t="shared" si="2"/>
        <v>46.376811594202898</v>
      </c>
      <c r="P33" s="41">
        <v>37</v>
      </c>
      <c r="Q33" s="31">
        <f t="shared" si="3"/>
        <v>53.623188405797109</v>
      </c>
      <c r="R33" s="32">
        <f>+U33+S33</f>
        <v>63</v>
      </c>
      <c r="S33" s="42">
        <v>34</v>
      </c>
      <c r="T33" s="37">
        <f>(S33/R33)*100</f>
        <v>53.968253968253968</v>
      </c>
      <c r="U33" s="42">
        <v>29</v>
      </c>
      <c r="V33" s="31">
        <f>(U33/R33)*100</f>
        <v>46.031746031746032</v>
      </c>
      <c r="W33" s="32">
        <f>SUM(X33,Z33,)</f>
        <v>55</v>
      </c>
      <c r="X33" s="42">
        <v>28</v>
      </c>
      <c r="Y33" s="37">
        <f>(X33/W33)*100</f>
        <v>50.909090909090907</v>
      </c>
      <c r="Z33" s="42">
        <v>27</v>
      </c>
      <c r="AA33" s="31">
        <f>(Z33/W33)*100</f>
        <v>49.090909090909093</v>
      </c>
      <c r="AB33" s="32">
        <v>63</v>
      </c>
      <c r="AC33" s="42">
        <v>31</v>
      </c>
      <c r="AD33" s="46">
        <v>49.2</v>
      </c>
      <c r="AE33" s="42">
        <v>32</v>
      </c>
      <c r="AF33" s="31">
        <v>50.8</v>
      </c>
      <c r="AG33" s="32">
        <f>SUM(AH33,AJ33,)</f>
        <v>53</v>
      </c>
      <c r="AH33" s="42">
        <v>22</v>
      </c>
      <c r="AI33" s="46">
        <f t="shared" si="4"/>
        <v>41.509433962264154</v>
      </c>
      <c r="AJ33" s="42">
        <v>31</v>
      </c>
      <c r="AK33" s="31">
        <f t="shared" si="5"/>
        <v>58.490566037735846</v>
      </c>
      <c r="AL33" s="32">
        <f t="shared" si="6"/>
        <v>59</v>
      </c>
      <c r="AM33" s="42">
        <v>26</v>
      </c>
      <c r="AN33" s="46">
        <f t="shared" si="7"/>
        <v>44.067796610169488</v>
      </c>
      <c r="AO33" s="42">
        <v>33</v>
      </c>
      <c r="AP33" s="31">
        <f t="shared" si="8"/>
        <v>55.932203389830505</v>
      </c>
    </row>
    <row r="34" spans="1:42" x14ac:dyDescent="0.2">
      <c r="A34" s="6"/>
      <c r="B34" s="47"/>
      <c r="C34" s="22"/>
      <c r="D34" s="44"/>
      <c r="E34" s="37"/>
      <c r="F34" s="42"/>
      <c r="G34" s="38"/>
      <c r="H34" s="27"/>
      <c r="I34" s="44"/>
      <c r="J34" s="37"/>
      <c r="K34" s="41"/>
      <c r="L34" s="40"/>
      <c r="M34" s="27"/>
      <c r="N34" s="44"/>
      <c r="O34" s="37"/>
      <c r="P34" s="41"/>
      <c r="Q34" s="31"/>
      <c r="R34" s="32"/>
      <c r="S34" s="42"/>
      <c r="T34" s="37"/>
      <c r="U34" s="42"/>
      <c r="V34" s="31"/>
      <c r="W34" s="32"/>
      <c r="X34" s="42"/>
      <c r="Y34" s="37"/>
      <c r="Z34" s="42"/>
      <c r="AA34" s="31"/>
      <c r="AB34" s="32"/>
      <c r="AC34" s="42"/>
      <c r="AD34" s="46"/>
      <c r="AE34" s="42"/>
      <c r="AF34" s="31"/>
      <c r="AG34" s="32"/>
      <c r="AH34" s="42"/>
      <c r="AI34" s="46"/>
      <c r="AJ34" s="42"/>
      <c r="AK34" s="31"/>
      <c r="AL34" s="32"/>
      <c r="AM34" s="42"/>
      <c r="AN34" s="46"/>
      <c r="AO34" s="42"/>
      <c r="AP34" s="31"/>
    </row>
    <row r="35" spans="1:42" x14ac:dyDescent="0.2">
      <c r="A35" s="6"/>
      <c r="B35" s="47" t="s">
        <v>17</v>
      </c>
      <c r="C35" s="22">
        <f>+F35+D35</f>
        <v>77</v>
      </c>
      <c r="D35" s="44">
        <v>44</v>
      </c>
      <c r="E35" s="37">
        <f>(D35/C35)*100</f>
        <v>57.142857142857139</v>
      </c>
      <c r="F35" s="42">
        <v>33</v>
      </c>
      <c r="G35" s="38">
        <f>(F35/C35)*100</f>
        <v>42.857142857142854</v>
      </c>
      <c r="H35" s="27">
        <f>+K35+I35</f>
        <v>62</v>
      </c>
      <c r="I35" s="44">
        <v>29</v>
      </c>
      <c r="J35" s="37">
        <f>(I35/H35)*100</f>
        <v>46.774193548387096</v>
      </c>
      <c r="K35" s="41">
        <v>33</v>
      </c>
      <c r="L35" s="40">
        <f>(K35/H35)*100</f>
        <v>53.225806451612897</v>
      </c>
      <c r="M35" s="27">
        <f>+P35+N35</f>
        <v>71</v>
      </c>
      <c r="N35" s="44">
        <v>30</v>
      </c>
      <c r="O35" s="37">
        <f t="shared" si="2"/>
        <v>42.25352112676056</v>
      </c>
      <c r="P35" s="41">
        <v>41</v>
      </c>
      <c r="Q35" s="31">
        <f t="shared" si="3"/>
        <v>57.74647887323944</v>
      </c>
      <c r="R35" s="32">
        <f>+U35+S35</f>
        <v>70</v>
      </c>
      <c r="S35" s="42">
        <v>35</v>
      </c>
      <c r="T35" s="37">
        <f>(S35/R35)*100</f>
        <v>50</v>
      </c>
      <c r="U35" s="42">
        <v>35</v>
      </c>
      <c r="V35" s="31">
        <f>(U35/R35)*100</f>
        <v>50</v>
      </c>
      <c r="W35" s="32">
        <f>SUM(X35,Z35,)</f>
        <v>56</v>
      </c>
      <c r="X35" s="42">
        <v>31</v>
      </c>
      <c r="Y35" s="37">
        <f>(X35/W35)*100</f>
        <v>55.357142857142861</v>
      </c>
      <c r="Z35" s="42">
        <v>25</v>
      </c>
      <c r="AA35" s="31">
        <f>(Z35/W35)*100</f>
        <v>44.642857142857146</v>
      </c>
      <c r="AB35" s="32">
        <v>72</v>
      </c>
      <c r="AC35" s="42">
        <v>35</v>
      </c>
      <c r="AD35" s="46">
        <v>48.6</v>
      </c>
      <c r="AE35" s="42">
        <v>37</v>
      </c>
      <c r="AF35" s="31">
        <v>51.4</v>
      </c>
      <c r="AG35" s="32">
        <f>SUM(AH35,AJ35,)</f>
        <v>55</v>
      </c>
      <c r="AH35" s="42">
        <v>26</v>
      </c>
      <c r="AI35" s="46">
        <f t="shared" si="4"/>
        <v>47.272727272727273</v>
      </c>
      <c r="AJ35" s="42">
        <v>29</v>
      </c>
      <c r="AK35" s="31">
        <f t="shared" si="5"/>
        <v>52.72727272727272</v>
      </c>
      <c r="AL35" s="32">
        <f t="shared" si="6"/>
        <v>52</v>
      </c>
      <c r="AM35" s="42">
        <v>34</v>
      </c>
      <c r="AN35" s="46">
        <f t="shared" si="7"/>
        <v>65.384615384615387</v>
      </c>
      <c r="AO35" s="42">
        <v>18</v>
      </c>
      <c r="AP35" s="31">
        <f t="shared" si="8"/>
        <v>34.615384615384613</v>
      </c>
    </row>
    <row r="36" spans="1:42" x14ac:dyDescent="0.2">
      <c r="A36" s="6"/>
      <c r="B36" s="47"/>
      <c r="C36" s="22"/>
      <c r="D36" s="44"/>
      <c r="E36" s="37"/>
      <c r="F36" s="42"/>
      <c r="G36" s="38"/>
      <c r="H36" s="48"/>
      <c r="I36" s="44"/>
      <c r="J36" s="49"/>
      <c r="K36" s="41"/>
      <c r="L36" s="40"/>
      <c r="M36" s="27"/>
      <c r="N36" s="44"/>
      <c r="O36" s="49"/>
      <c r="P36" s="41"/>
      <c r="Q36" s="6"/>
      <c r="R36" s="32"/>
      <c r="S36" s="42"/>
      <c r="T36" s="49"/>
      <c r="U36" s="42"/>
      <c r="V36" s="6"/>
      <c r="W36" s="32"/>
      <c r="X36" s="42"/>
      <c r="Y36" s="49"/>
      <c r="Z36" s="42"/>
      <c r="AA36" s="6"/>
      <c r="AB36" s="32"/>
      <c r="AC36" s="42"/>
      <c r="AD36" s="49"/>
      <c r="AE36" s="42"/>
      <c r="AF36" s="6"/>
      <c r="AG36" s="32"/>
      <c r="AH36" s="42"/>
      <c r="AI36" s="49"/>
      <c r="AJ36" s="42"/>
      <c r="AK36" s="6"/>
      <c r="AL36" s="32"/>
      <c r="AM36" s="42"/>
      <c r="AN36" s="49"/>
      <c r="AO36" s="42"/>
      <c r="AP36" s="6"/>
    </row>
    <row r="37" spans="1:42" x14ac:dyDescent="0.2">
      <c r="A37" s="6"/>
      <c r="B37" s="50" t="s">
        <v>18</v>
      </c>
      <c r="C37" s="51">
        <v>3</v>
      </c>
      <c r="D37" s="52">
        <v>0</v>
      </c>
      <c r="E37" s="53">
        <v>0</v>
      </c>
      <c r="F37" s="54">
        <v>0</v>
      </c>
      <c r="G37" s="55">
        <v>0</v>
      </c>
      <c r="H37" s="56">
        <v>0</v>
      </c>
      <c r="I37" s="52">
        <v>0</v>
      </c>
      <c r="J37" s="53">
        <v>0</v>
      </c>
      <c r="K37" s="54">
        <v>0</v>
      </c>
      <c r="L37" s="55">
        <v>0</v>
      </c>
      <c r="M37" s="54">
        <v>0</v>
      </c>
      <c r="N37" s="52">
        <v>0</v>
      </c>
      <c r="O37" s="53">
        <v>0</v>
      </c>
      <c r="P37" s="54">
        <v>0</v>
      </c>
      <c r="Q37" s="55">
        <v>0</v>
      </c>
      <c r="R37" s="57">
        <v>0</v>
      </c>
      <c r="S37" s="54">
        <v>0</v>
      </c>
      <c r="T37" s="53">
        <v>0</v>
      </c>
      <c r="U37" s="54">
        <v>0</v>
      </c>
      <c r="V37" s="54">
        <v>0</v>
      </c>
      <c r="W37" s="57"/>
      <c r="X37" s="54"/>
      <c r="Y37" s="53"/>
      <c r="Z37" s="54"/>
      <c r="AA37" s="54"/>
      <c r="AB37" s="57"/>
      <c r="AC37" s="54"/>
      <c r="AD37" s="53"/>
      <c r="AE37" s="54"/>
      <c r="AF37" s="54"/>
      <c r="AG37" s="57"/>
      <c r="AH37" s="54"/>
      <c r="AI37" s="53"/>
      <c r="AJ37" s="54"/>
      <c r="AK37" s="54"/>
      <c r="AL37" s="57"/>
      <c r="AM37" s="54"/>
      <c r="AN37" s="53"/>
      <c r="AO37" s="54"/>
      <c r="AP37" s="54"/>
    </row>
    <row r="38" spans="1:42" x14ac:dyDescent="0.2">
      <c r="B38" s="58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42" x14ac:dyDescent="0.2">
      <c r="B39" s="61" t="s">
        <v>80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42" x14ac:dyDescent="0.2">
      <c r="B40" s="62"/>
      <c r="C40" s="6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42" x14ac:dyDescent="0.2">
      <c r="B41" s="62"/>
      <c r="C41" s="6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7" spans="1:42" x14ac:dyDescent="0.2">
      <c r="V47" s="1" t="s">
        <v>63</v>
      </c>
    </row>
    <row r="1048572" spans="29:29" x14ac:dyDescent="0.2">
      <c r="AC1048572" s="1">
        <f>SUM(AC1:AC1048571)</f>
        <v>702</v>
      </c>
    </row>
  </sheetData>
  <mergeCells count="32">
    <mergeCell ref="N8:O8"/>
    <mergeCell ref="AB7:AF7"/>
    <mergeCell ref="AB8:AB9"/>
    <mergeCell ref="AL7:AP7"/>
    <mergeCell ref="AL8:AL9"/>
    <mergeCell ref="AM8:AN8"/>
    <mergeCell ref="AO8:AP8"/>
    <mergeCell ref="W7:AA7"/>
    <mergeCell ref="W8:W9"/>
    <mergeCell ref="X8:Y8"/>
    <mergeCell ref="Z8:AA8"/>
    <mergeCell ref="AC8:AD8"/>
    <mergeCell ref="AE8:AF8"/>
    <mergeCell ref="AG7:AK7"/>
    <mergeCell ref="AG8:AG9"/>
    <mergeCell ref="AH8:AI8"/>
    <mergeCell ref="AJ8:AK8"/>
    <mergeCell ref="R7:V7"/>
    <mergeCell ref="R8:R9"/>
    <mergeCell ref="S8:T8"/>
    <mergeCell ref="U8:V8"/>
    <mergeCell ref="C7:G7"/>
    <mergeCell ref="H7:L7"/>
    <mergeCell ref="M7:Q7"/>
    <mergeCell ref="C8:C9"/>
    <mergeCell ref="D8:E8"/>
    <mergeCell ref="F8:G8"/>
    <mergeCell ref="H8:H9"/>
    <mergeCell ref="P8:Q8"/>
    <mergeCell ref="I8:J8"/>
    <mergeCell ref="K8:L8"/>
    <mergeCell ref="M8:M9"/>
  </mergeCells>
  <pageMargins left="0.7" right="0.7" top="0.75" bottom="0.75" header="0.3" footer="0.3"/>
  <pageSetup scale="59" orientation="portrait" r:id="rId1"/>
  <colBreaks count="1" manualBreakCount="1">
    <brk id="23" max="1048575" man="1"/>
  </colBreaks>
  <ignoredErrors>
    <ignoredError sqref="J11 O11 T11 Y11 E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466725</xdr:colOff>
                <xdr:row>3</xdr:row>
                <xdr:rowOff>133350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R50"/>
  <sheetViews>
    <sheetView zoomScaleNormal="100" workbookViewId="0">
      <selection activeCell="B7" sqref="B7"/>
    </sheetView>
  </sheetViews>
  <sheetFormatPr defaultRowHeight="12.75" x14ac:dyDescent="0.2"/>
  <cols>
    <col min="1" max="2" width="9.140625" style="1"/>
    <col min="3" max="6" width="9.140625" style="1" customWidth="1"/>
    <col min="7" max="9" width="9.140625" style="1"/>
    <col min="10" max="10" width="9.140625" style="1" customWidth="1"/>
    <col min="11" max="16384" width="9.140625" style="1"/>
  </cols>
  <sheetData>
    <row r="7" spans="1:18" x14ac:dyDescent="0.2">
      <c r="B7" s="64"/>
      <c r="C7" s="232" t="s">
        <v>100</v>
      </c>
      <c r="D7" s="232"/>
      <c r="E7" s="232"/>
      <c r="F7" s="232"/>
      <c r="G7" s="232"/>
      <c r="H7" s="232"/>
      <c r="I7" s="232"/>
      <c r="J7" s="232"/>
    </row>
    <row r="8" spans="1:18" x14ac:dyDescent="0.2">
      <c r="B8" s="2"/>
      <c r="C8" s="2"/>
    </row>
    <row r="9" spans="1:18" x14ac:dyDescent="0.2">
      <c r="B9" s="65"/>
      <c r="C9" s="66"/>
      <c r="D9" s="6"/>
      <c r="E9" s="5"/>
      <c r="F9" s="5"/>
      <c r="G9" s="5"/>
      <c r="H9" s="5"/>
    </row>
    <row r="10" spans="1:18" x14ac:dyDescent="0.2">
      <c r="B10" s="67"/>
      <c r="C10" s="240">
        <v>2009</v>
      </c>
      <c r="D10" s="241"/>
      <c r="E10" s="240">
        <v>2010</v>
      </c>
      <c r="F10" s="241"/>
      <c r="G10" s="240">
        <v>2011</v>
      </c>
      <c r="H10" s="241"/>
      <c r="I10" s="239">
        <v>2012</v>
      </c>
      <c r="J10" s="239"/>
      <c r="K10" s="240">
        <v>2013</v>
      </c>
      <c r="L10" s="239"/>
      <c r="M10" s="240">
        <v>2014</v>
      </c>
      <c r="N10" s="239"/>
      <c r="O10" s="240">
        <v>2015</v>
      </c>
      <c r="P10" s="239"/>
      <c r="Q10" s="240">
        <v>2016</v>
      </c>
      <c r="R10" s="239"/>
    </row>
    <row r="11" spans="1:18" x14ac:dyDescent="0.2">
      <c r="B11" s="68"/>
      <c r="C11" s="51" t="s">
        <v>3</v>
      </c>
      <c r="D11" s="8" t="s">
        <v>4</v>
      </c>
      <c r="E11" s="51" t="s">
        <v>3</v>
      </c>
      <c r="F11" s="8" t="s">
        <v>4</v>
      </c>
      <c r="G11" s="51" t="s">
        <v>3</v>
      </c>
      <c r="H11" s="8" t="s">
        <v>4</v>
      </c>
      <c r="I11" s="68" t="s">
        <v>3</v>
      </c>
      <c r="J11" s="68" t="s">
        <v>4</v>
      </c>
      <c r="K11" s="51" t="s">
        <v>3</v>
      </c>
      <c r="L11" s="68" t="s">
        <v>4</v>
      </c>
      <c r="M11" s="51" t="s">
        <v>3</v>
      </c>
      <c r="N11" s="68" t="s">
        <v>4</v>
      </c>
      <c r="O11" s="51" t="s">
        <v>3</v>
      </c>
      <c r="P11" s="68" t="s">
        <v>4</v>
      </c>
      <c r="Q11" s="51" t="s">
        <v>3</v>
      </c>
      <c r="R11" s="68" t="s">
        <v>4</v>
      </c>
    </row>
    <row r="12" spans="1:18" x14ac:dyDescent="0.2">
      <c r="B12" s="67"/>
      <c r="C12" s="69"/>
      <c r="D12" s="70"/>
      <c r="E12" s="71"/>
      <c r="F12" s="72"/>
      <c r="G12" s="73"/>
      <c r="H12" s="74"/>
      <c r="I12" s="75"/>
      <c r="J12" s="76"/>
      <c r="K12" s="73"/>
      <c r="L12" s="76"/>
      <c r="M12" s="73"/>
      <c r="N12" s="76"/>
      <c r="O12" s="73"/>
      <c r="P12" s="76"/>
      <c r="Q12" s="73"/>
      <c r="R12" s="76"/>
    </row>
    <row r="13" spans="1:18" x14ac:dyDescent="0.2">
      <c r="A13" s="6"/>
      <c r="B13" s="77" t="s">
        <v>19</v>
      </c>
      <c r="C13" s="18">
        <v>823</v>
      </c>
      <c r="D13" s="78">
        <v>100</v>
      </c>
      <c r="E13" s="18">
        <v>821</v>
      </c>
      <c r="F13" s="78">
        <v>100</v>
      </c>
      <c r="G13" s="79">
        <v>800</v>
      </c>
      <c r="H13" s="78">
        <v>100</v>
      </c>
      <c r="I13" s="80">
        <f>SUM(I15:I23)</f>
        <v>759</v>
      </c>
      <c r="J13" s="81">
        <f>SUM(J15:J23)</f>
        <v>100</v>
      </c>
      <c r="K13" s="79">
        <f>SUM(K15:K23)</f>
        <v>705</v>
      </c>
      <c r="L13" s="81">
        <f>SUM(L15:L23)</f>
        <v>100</v>
      </c>
      <c r="M13" s="79">
        <f>SUM(M15:M23)</f>
        <v>711</v>
      </c>
      <c r="N13" s="81">
        <v>100</v>
      </c>
      <c r="O13" s="79">
        <f>SUM(O15:O23)</f>
        <v>649</v>
      </c>
      <c r="P13" s="81">
        <v>100</v>
      </c>
      <c r="Q13" s="79">
        <f>SUM(Q15:Q23)</f>
        <v>660</v>
      </c>
      <c r="R13" s="81">
        <v>100</v>
      </c>
    </row>
    <row r="14" spans="1:18" x14ac:dyDescent="0.2">
      <c r="A14" s="6"/>
      <c r="B14" s="6"/>
      <c r="C14" s="82"/>
      <c r="D14" s="83"/>
      <c r="E14" s="82"/>
      <c r="F14" s="83"/>
      <c r="G14" s="82"/>
      <c r="H14" s="83"/>
      <c r="I14" s="84"/>
      <c r="J14" s="84"/>
      <c r="K14" s="82"/>
      <c r="L14" s="84"/>
      <c r="M14" s="82"/>
      <c r="N14" s="84"/>
      <c r="O14" s="82"/>
      <c r="P14" s="84"/>
      <c r="Q14" s="82"/>
      <c r="R14" s="84"/>
    </row>
    <row r="15" spans="1:18" x14ac:dyDescent="0.2">
      <c r="B15" s="85" t="s">
        <v>20</v>
      </c>
      <c r="C15" s="86">
        <v>0</v>
      </c>
      <c r="D15" s="87">
        <f>C15/$C$13*100</f>
        <v>0</v>
      </c>
      <c r="E15" s="86">
        <v>1</v>
      </c>
      <c r="F15" s="87">
        <f>(E15/$E$13)*100</f>
        <v>0.12180267965895249</v>
      </c>
      <c r="G15" s="88">
        <v>0</v>
      </c>
      <c r="H15" s="89">
        <v>0</v>
      </c>
      <c r="I15" s="90">
        <v>1</v>
      </c>
      <c r="J15" s="91">
        <f>(I15/$I$13)*100</f>
        <v>0.13175230566534915</v>
      </c>
      <c r="K15" s="92" t="s">
        <v>35</v>
      </c>
      <c r="L15" s="93" t="s">
        <v>35</v>
      </c>
      <c r="M15" s="92">
        <v>0</v>
      </c>
      <c r="N15" s="93">
        <v>0</v>
      </c>
      <c r="O15" s="92">
        <v>0</v>
      </c>
      <c r="P15" s="93">
        <f>(O15/$I$13)*100</f>
        <v>0</v>
      </c>
      <c r="Q15" s="92">
        <v>1</v>
      </c>
      <c r="R15" s="93">
        <f>(Q15/$I$13)*100</f>
        <v>0.13175230566534915</v>
      </c>
    </row>
    <row r="16" spans="1:18" x14ac:dyDescent="0.2">
      <c r="B16" s="85" t="s">
        <v>21</v>
      </c>
      <c r="C16" s="86">
        <v>49</v>
      </c>
      <c r="D16" s="87">
        <f>C16/$C$13*100</f>
        <v>5.9538274605103281</v>
      </c>
      <c r="E16" s="86">
        <v>50</v>
      </c>
      <c r="F16" s="87">
        <f t="shared" ref="F16:F21" si="0">(E16/$E$13)*100</f>
        <v>6.0901339829476253</v>
      </c>
      <c r="G16" s="94">
        <v>46</v>
      </c>
      <c r="H16" s="95">
        <v>5.75</v>
      </c>
      <c r="I16" s="96">
        <v>46</v>
      </c>
      <c r="J16" s="91">
        <f t="shared" ref="J16:J23" si="1">(I16/$I$13)*100</f>
        <v>6.0606060606060606</v>
      </c>
      <c r="K16" s="94">
        <v>34</v>
      </c>
      <c r="L16" s="91">
        <f>(K16/K13)*100</f>
        <v>4.8226950354609928</v>
      </c>
      <c r="M16" s="94">
        <v>35</v>
      </c>
      <c r="N16" s="93">
        <v>4.9000000000000004</v>
      </c>
      <c r="O16" s="94">
        <v>30</v>
      </c>
      <c r="P16" s="93">
        <f t="shared" ref="P16:P23" si="2">(O16/$I$13)*100</f>
        <v>3.9525691699604746</v>
      </c>
      <c r="Q16" s="94">
        <v>22</v>
      </c>
      <c r="R16" s="93">
        <f t="shared" ref="R16:R23" si="3">(Q16/$I$13)*100</f>
        <v>2.8985507246376812</v>
      </c>
    </row>
    <row r="17" spans="2:18" x14ac:dyDescent="0.2">
      <c r="B17" s="97" t="s">
        <v>22</v>
      </c>
      <c r="C17" s="86">
        <v>130</v>
      </c>
      <c r="D17" s="87">
        <f t="shared" ref="D17:D21" si="4">C17/$C$13*100</f>
        <v>15.795868772782503</v>
      </c>
      <c r="E17" s="86">
        <v>138</v>
      </c>
      <c r="F17" s="87">
        <f t="shared" si="0"/>
        <v>16.808769792935443</v>
      </c>
      <c r="G17" s="94">
        <v>141</v>
      </c>
      <c r="H17" s="87">
        <v>17.625</v>
      </c>
      <c r="I17" s="96">
        <v>100</v>
      </c>
      <c r="J17" s="91">
        <f t="shared" si="1"/>
        <v>13.175230566534916</v>
      </c>
      <c r="K17" s="94">
        <v>105</v>
      </c>
      <c r="L17" s="91">
        <f>(K17/K13)*100</f>
        <v>14.893617021276595</v>
      </c>
      <c r="M17" s="94">
        <v>129</v>
      </c>
      <c r="N17" s="93">
        <v>18.2</v>
      </c>
      <c r="O17" s="94">
        <v>93</v>
      </c>
      <c r="P17" s="93">
        <f t="shared" si="2"/>
        <v>12.252964426877471</v>
      </c>
      <c r="Q17" s="94">
        <v>96</v>
      </c>
      <c r="R17" s="93">
        <f t="shared" si="3"/>
        <v>12.648221343873518</v>
      </c>
    </row>
    <row r="18" spans="2:18" x14ac:dyDescent="0.2">
      <c r="B18" s="97"/>
      <c r="C18" s="86"/>
      <c r="D18" s="87"/>
      <c r="E18" s="86"/>
      <c r="F18" s="87"/>
      <c r="G18" s="88"/>
      <c r="H18" s="89"/>
      <c r="I18" s="98"/>
      <c r="J18" s="91">
        <f t="shared" si="1"/>
        <v>0</v>
      </c>
      <c r="K18" s="19"/>
      <c r="L18" s="91"/>
      <c r="M18" s="19"/>
      <c r="N18" s="93"/>
      <c r="O18" s="19"/>
      <c r="P18" s="93">
        <f t="shared" si="2"/>
        <v>0</v>
      </c>
      <c r="Q18" s="19"/>
      <c r="R18" s="93">
        <f t="shared" si="3"/>
        <v>0</v>
      </c>
    </row>
    <row r="19" spans="2:18" x14ac:dyDescent="0.2">
      <c r="B19" s="97" t="s">
        <v>23</v>
      </c>
      <c r="C19" s="86">
        <v>194</v>
      </c>
      <c r="D19" s="87">
        <f t="shared" si="4"/>
        <v>23.5722964763062</v>
      </c>
      <c r="E19" s="86">
        <v>167</v>
      </c>
      <c r="F19" s="87">
        <f t="shared" si="0"/>
        <v>20.341047503045068</v>
      </c>
      <c r="G19" s="94">
        <v>166</v>
      </c>
      <c r="H19" s="87">
        <v>20.75</v>
      </c>
      <c r="I19" s="96">
        <v>172</v>
      </c>
      <c r="J19" s="91">
        <f t="shared" si="1"/>
        <v>22.661396574440051</v>
      </c>
      <c r="K19" s="86">
        <v>150</v>
      </c>
      <c r="L19" s="91">
        <f>(K19/K13)*100</f>
        <v>21.276595744680851</v>
      </c>
      <c r="M19" s="86">
        <v>140</v>
      </c>
      <c r="N19" s="93">
        <v>19.7</v>
      </c>
      <c r="O19" s="86">
        <v>143</v>
      </c>
      <c r="P19" s="93">
        <f t="shared" si="2"/>
        <v>18.840579710144929</v>
      </c>
      <c r="Q19" s="86">
        <v>141</v>
      </c>
      <c r="R19" s="93">
        <f t="shared" si="3"/>
        <v>18.57707509881423</v>
      </c>
    </row>
    <row r="20" spans="2:18" x14ac:dyDescent="0.2">
      <c r="B20" s="97" t="s">
        <v>24</v>
      </c>
      <c r="C20" s="86">
        <v>261</v>
      </c>
      <c r="D20" s="87">
        <f t="shared" si="4"/>
        <v>31.713244228432565</v>
      </c>
      <c r="E20" s="86">
        <v>237</v>
      </c>
      <c r="F20" s="87">
        <f t="shared" si="0"/>
        <v>28.867235079171742</v>
      </c>
      <c r="G20" s="94">
        <v>252</v>
      </c>
      <c r="H20" s="87">
        <v>31.5</v>
      </c>
      <c r="I20" s="96">
        <v>230</v>
      </c>
      <c r="J20" s="91">
        <f t="shared" si="1"/>
        <v>30.303030303030305</v>
      </c>
      <c r="K20" s="94">
        <v>217</v>
      </c>
      <c r="L20" s="91">
        <f>(K20/K13)*100</f>
        <v>30.780141843971631</v>
      </c>
      <c r="M20" s="94">
        <v>210</v>
      </c>
      <c r="N20" s="93">
        <v>29.6</v>
      </c>
      <c r="O20" s="94">
        <v>195</v>
      </c>
      <c r="P20" s="93">
        <f t="shared" si="2"/>
        <v>25.691699604743086</v>
      </c>
      <c r="Q20" s="94">
        <v>204</v>
      </c>
      <c r="R20" s="93">
        <f t="shared" si="3"/>
        <v>26.877470355731226</v>
      </c>
    </row>
    <row r="21" spans="2:18" x14ac:dyDescent="0.2">
      <c r="B21" s="97" t="s">
        <v>25</v>
      </c>
      <c r="C21" s="86">
        <v>144</v>
      </c>
      <c r="D21" s="87">
        <f t="shared" si="4"/>
        <v>17.496962332928312</v>
      </c>
      <c r="E21" s="86">
        <v>184</v>
      </c>
      <c r="F21" s="87">
        <f t="shared" si="0"/>
        <v>22.411693057247259</v>
      </c>
      <c r="G21" s="94">
        <v>141</v>
      </c>
      <c r="H21" s="87">
        <v>17.625</v>
      </c>
      <c r="I21" s="96">
        <v>154</v>
      </c>
      <c r="J21" s="91">
        <f t="shared" si="1"/>
        <v>20.289855072463769</v>
      </c>
      <c r="K21" s="94">
        <v>148</v>
      </c>
      <c r="L21" s="91">
        <f>(K21/K13)*100</f>
        <v>20.99290780141844</v>
      </c>
      <c r="M21" s="94">
        <v>142</v>
      </c>
      <c r="N21" s="93">
        <v>20</v>
      </c>
      <c r="O21" s="94">
        <v>141</v>
      </c>
      <c r="P21" s="93">
        <f t="shared" si="2"/>
        <v>18.57707509881423</v>
      </c>
      <c r="Q21" s="94">
        <v>148</v>
      </c>
      <c r="R21" s="93">
        <f t="shared" si="3"/>
        <v>19.499341238471672</v>
      </c>
    </row>
    <row r="22" spans="2:18" x14ac:dyDescent="0.2">
      <c r="B22" s="97" t="s">
        <v>62</v>
      </c>
      <c r="C22" s="86">
        <v>45</v>
      </c>
      <c r="D22" s="87">
        <f>C22/$C$13*100</f>
        <v>5.4678007290400972</v>
      </c>
      <c r="E22" s="86">
        <v>44</v>
      </c>
      <c r="F22" s="87">
        <f>(E22/$E$13)*100</f>
        <v>5.3593179049939099</v>
      </c>
      <c r="G22" s="94">
        <v>54</v>
      </c>
      <c r="H22" s="87">
        <v>6.75</v>
      </c>
      <c r="I22" s="96">
        <v>55</v>
      </c>
      <c r="J22" s="91">
        <f t="shared" si="1"/>
        <v>7.2463768115942031</v>
      </c>
      <c r="K22" s="94">
        <v>48</v>
      </c>
      <c r="L22" s="91">
        <f>(K22/K13)*100</f>
        <v>6.8085106382978724</v>
      </c>
      <c r="M22" s="94">
        <v>52</v>
      </c>
      <c r="N22" s="93">
        <v>7.2</v>
      </c>
      <c r="O22" s="94">
        <v>46</v>
      </c>
      <c r="P22" s="93">
        <f t="shared" si="2"/>
        <v>6.0606060606060606</v>
      </c>
      <c r="Q22" s="94">
        <v>48</v>
      </c>
      <c r="R22" s="93">
        <f t="shared" si="3"/>
        <v>6.3241106719367588</v>
      </c>
    </row>
    <row r="23" spans="2:18" x14ac:dyDescent="0.2">
      <c r="B23" s="99" t="s">
        <v>78</v>
      </c>
      <c r="C23" s="100">
        <v>0</v>
      </c>
      <c r="D23" s="101">
        <v>0</v>
      </c>
      <c r="E23" s="100">
        <v>0</v>
      </c>
      <c r="F23" s="102">
        <v>0</v>
      </c>
      <c r="G23" s="100">
        <v>0</v>
      </c>
      <c r="H23" s="101">
        <v>0</v>
      </c>
      <c r="I23" s="103">
        <v>1</v>
      </c>
      <c r="J23" s="104">
        <f t="shared" si="1"/>
        <v>0.13175230566534915</v>
      </c>
      <c r="K23" s="105">
        <v>3</v>
      </c>
      <c r="L23" s="104">
        <f>(K23/K13)*100</f>
        <v>0.42553191489361702</v>
      </c>
      <c r="M23" s="105">
        <v>3</v>
      </c>
      <c r="N23" s="106">
        <v>0.4</v>
      </c>
      <c r="O23" s="105">
        <v>1</v>
      </c>
      <c r="P23" s="106">
        <f t="shared" si="2"/>
        <v>0.13175230566534915</v>
      </c>
      <c r="Q23" s="105">
        <v>0</v>
      </c>
      <c r="R23" s="106">
        <f t="shared" si="3"/>
        <v>0</v>
      </c>
    </row>
    <row r="24" spans="2:18" x14ac:dyDescent="0.2">
      <c r="C24" s="85"/>
      <c r="D24" s="6"/>
      <c r="E24" s="6"/>
      <c r="F24" s="6"/>
      <c r="G24" s="6"/>
      <c r="H24" s="6"/>
    </row>
    <row r="25" spans="2:18" x14ac:dyDescent="0.2">
      <c r="B25" s="85" t="s">
        <v>66</v>
      </c>
      <c r="C25" s="66"/>
      <c r="D25" s="6"/>
      <c r="E25" s="6"/>
      <c r="F25" s="6"/>
      <c r="G25" s="6"/>
      <c r="H25" s="6"/>
    </row>
    <row r="26" spans="2:18" x14ac:dyDescent="0.2">
      <c r="B26" s="107"/>
      <c r="C26" s="66"/>
      <c r="D26" s="6"/>
      <c r="E26" s="6"/>
      <c r="F26" s="6"/>
      <c r="G26" s="6"/>
      <c r="H26" s="6"/>
    </row>
    <row r="27" spans="2:18" x14ac:dyDescent="0.2">
      <c r="B27" s="107"/>
      <c r="C27" s="66"/>
      <c r="D27" s="6"/>
      <c r="E27" s="6"/>
      <c r="F27" s="6"/>
      <c r="G27" s="6"/>
      <c r="H27" s="6"/>
    </row>
    <row r="28" spans="2:18" x14ac:dyDescent="0.2">
      <c r="B28" s="107"/>
      <c r="C28" s="107"/>
      <c r="D28" s="6"/>
      <c r="E28" s="6"/>
      <c r="F28" s="6"/>
      <c r="G28" s="6"/>
      <c r="H28" s="6"/>
    </row>
    <row r="49" spans="1:13" ht="12.75" customHeight="1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mergeCells count="9">
    <mergeCell ref="Q10:R10"/>
    <mergeCell ref="O10:P10"/>
    <mergeCell ref="C7:J7"/>
    <mergeCell ref="I10:J10"/>
    <mergeCell ref="C10:D10"/>
    <mergeCell ref="E10:F10"/>
    <mergeCell ref="G10:H10"/>
    <mergeCell ref="K10:L10"/>
    <mergeCell ref="M10:N10"/>
  </mergeCells>
  <pageMargins left="0.7" right="0.7" top="0.75" bottom="0.75" header="0.3" footer="0.3"/>
  <pageSetup scale="7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123825</xdr:colOff>
                <xdr:row>2</xdr:row>
                <xdr:rowOff>0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R42"/>
  <sheetViews>
    <sheetView zoomScaleNormal="100" workbookViewId="0">
      <selection activeCell="G3" sqref="G3"/>
    </sheetView>
  </sheetViews>
  <sheetFormatPr defaultRowHeight="12.75" x14ac:dyDescent="0.2"/>
  <cols>
    <col min="1" max="1" width="7.85546875" style="1" customWidth="1"/>
    <col min="2" max="2" width="17.85546875" style="1" customWidth="1"/>
    <col min="3" max="6" width="9.140625" style="1" customWidth="1"/>
    <col min="7" max="16384" width="9.140625" style="1"/>
  </cols>
  <sheetData>
    <row r="6" spans="1:18" x14ac:dyDescent="0.2">
      <c r="B6" s="64"/>
      <c r="C6" s="61" t="s">
        <v>101</v>
      </c>
      <c r="D6" s="61"/>
      <c r="E6" s="61"/>
      <c r="F6" s="61"/>
      <c r="G6" s="61"/>
      <c r="H6" s="61"/>
    </row>
    <row r="7" spans="1:18" x14ac:dyDescent="0.2">
      <c r="B7" s="65"/>
      <c r="C7" s="5"/>
      <c r="D7" s="5"/>
      <c r="E7" s="5"/>
      <c r="F7" s="5"/>
      <c r="G7" s="5"/>
      <c r="H7" s="5"/>
    </row>
    <row r="8" spans="1:18" x14ac:dyDescent="0.2">
      <c r="B8" s="66"/>
      <c r="C8" s="240">
        <v>2009</v>
      </c>
      <c r="D8" s="241"/>
      <c r="E8" s="109">
        <v>2010</v>
      </c>
      <c r="F8" s="110"/>
      <c r="G8" s="240">
        <v>2011</v>
      </c>
      <c r="H8" s="239"/>
      <c r="I8" s="240">
        <v>2012</v>
      </c>
      <c r="J8" s="239"/>
      <c r="K8" s="240">
        <v>2013</v>
      </c>
      <c r="L8" s="239"/>
      <c r="M8" s="240">
        <v>2014</v>
      </c>
      <c r="N8" s="239"/>
      <c r="O8" s="240">
        <v>2015</v>
      </c>
      <c r="P8" s="239"/>
      <c r="Q8" s="240">
        <v>2016</v>
      </c>
      <c r="R8" s="239"/>
    </row>
    <row r="9" spans="1:18" x14ac:dyDescent="0.2">
      <c r="B9" s="111" t="s">
        <v>26</v>
      </c>
      <c r="C9" s="112" t="s">
        <v>3</v>
      </c>
      <c r="D9" s="113" t="s">
        <v>4</v>
      </c>
      <c r="E9" s="112" t="s">
        <v>3</v>
      </c>
      <c r="F9" s="114" t="s">
        <v>4</v>
      </c>
      <c r="G9" s="112" t="s">
        <v>3</v>
      </c>
      <c r="H9" s="114" t="s">
        <v>4</v>
      </c>
      <c r="I9" s="112" t="s">
        <v>3</v>
      </c>
      <c r="J9" s="114" t="s">
        <v>4</v>
      </c>
      <c r="K9" s="112" t="s">
        <v>3</v>
      </c>
      <c r="L9" s="114" t="s">
        <v>4</v>
      </c>
      <c r="M9" s="112" t="s">
        <v>3</v>
      </c>
      <c r="N9" s="114" t="s">
        <v>4</v>
      </c>
      <c r="O9" s="112" t="s">
        <v>3</v>
      </c>
      <c r="P9" s="114" t="s">
        <v>4</v>
      </c>
      <c r="Q9" s="112" t="s">
        <v>3</v>
      </c>
      <c r="R9" s="114" t="s">
        <v>4</v>
      </c>
    </row>
    <row r="10" spans="1:18" x14ac:dyDescent="0.2">
      <c r="A10" s="6"/>
      <c r="B10" s="66"/>
      <c r="C10" s="115"/>
      <c r="D10" s="116"/>
      <c r="E10" s="117"/>
      <c r="F10" s="118"/>
      <c r="G10" s="115"/>
      <c r="H10" s="6"/>
      <c r="I10" s="115"/>
      <c r="J10" s="6"/>
      <c r="K10" s="115"/>
      <c r="L10" s="6"/>
      <c r="M10" s="115"/>
      <c r="N10" s="6"/>
      <c r="O10" s="115"/>
      <c r="P10" s="6"/>
      <c r="Q10" s="115"/>
      <c r="R10" s="6"/>
    </row>
    <row r="11" spans="1:18" x14ac:dyDescent="0.2">
      <c r="A11" s="6"/>
      <c r="B11" s="77" t="s">
        <v>5</v>
      </c>
      <c r="C11" s="119">
        <f t="shared" ref="C11:H11" si="0">SUM(C12:C18)</f>
        <v>824</v>
      </c>
      <c r="D11" s="120">
        <f t="shared" si="0"/>
        <v>99.999999999999972</v>
      </c>
      <c r="E11" s="119">
        <f t="shared" si="0"/>
        <v>821</v>
      </c>
      <c r="F11" s="121">
        <f t="shared" si="0"/>
        <v>99.999999999999986</v>
      </c>
      <c r="G11" s="119">
        <f t="shared" si="0"/>
        <v>800</v>
      </c>
      <c r="H11" s="122">
        <f t="shared" si="0"/>
        <v>100</v>
      </c>
      <c r="I11" s="119">
        <f>SUM(I12:I18)</f>
        <v>759</v>
      </c>
      <c r="J11" s="122">
        <f>SUM(J12:J18)</f>
        <v>99.999999999999986</v>
      </c>
      <c r="K11" s="119">
        <f>SUM(K12:K18)</f>
        <v>705</v>
      </c>
      <c r="L11" s="122">
        <f>SUM(L12:L18)</f>
        <v>100</v>
      </c>
      <c r="M11" s="119">
        <f>SUM(M12:M18)</f>
        <v>711</v>
      </c>
      <c r="N11" s="122">
        <v>100</v>
      </c>
      <c r="O11" s="119">
        <f>SUM(O12:O18)</f>
        <v>649</v>
      </c>
      <c r="P11" s="122">
        <f>SUM(P12:P18)</f>
        <v>100</v>
      </c>
      <c r="Q11" s="119">
        <f>SUM(Q12:Q18)</f>
        <v>660</v>
      </c>
      <c r="R11" s="123">
        <f>SUM(R12:R18)</f>
        <v>100</v>
      </c>
    </row>
    <row r="12" spans="1:18" x14ac:dyDescent="0.2">
      <c r="B12" s="124" t="s">
        <v>27</v>
      </c>
      <c r="C12" s="125">
        <v>527</v>
      </c>
      <c r="D12" s="126">
        <f>(C12/C11)*100</f>
        <v>63.956310679611647</v>
      </c>
      <c r="E12" s="125">
        <v>540</v>
      </c>
      <c r="F12" s="127">
        <f>(E12/E11)*100</f>
        <v>65.77344701583435</v>
      </c>
      <c r="G12" s="125">
        <v>506</v>
      </c>
      <c r="H12" s="128">
        <f>(G12/$G$11)*100</f>
        <v>63.249999999999993</v>
      </c>
      <c r="I12" s="125">
        <v>491</v>
      </c>
      <c r="J12" s="128">
        <f>(I12/$I$11)*100</f>
        <v>64.690382081686423</v>
      </c>
      <c r="K12" s="125">
        <v>444</v>
      </c>
      <c r="L12" s="128">
        <f>(K12/K11)*100</f>
        <v>62.978723404255319</v>
      </c>
      <c r="M12" s="125">
        <v>421</v>
      </c>
      <c r="N12" s="128">
        <v>59.3</v>
      </c>
      <c r="O12" s="125">
        <v>412</v>
      </c>
      <c r="P12" s="128">
        <f>(O12/O11)*100</f>
        <v>63.482280431432969</v>
      </c>
      <c r="Q12" s="125">
        <v>414</v>
      </c>
      <c r="R12" s="129">
        <f>(Q12/$Q$11)*100</f>
        <v>62.727272727272734</v>
      </c>
    </row>
    <row r="13" spans="1:18" x14ac:dyDescent="0.2">
      <c r="B13" s="1" t="s">
        <v>28</v>
      </c>
      <c r="C13" s="125">
        <v>1</v>
      </c>
      <c r="D13" s="126">
        <f>(C13/C11)*100</f>
        <v>0.12135922330097086</v>
      </c>
      <c r="E13" s="125">
        <v>8</v>
      </c>
      <c r="F13" s="127">
        <f>(E13/E11)*100</f>
        <v>0.97442143727161989</v>
      </c>
      <c r="G13" s="125">
        <v>6</v>
      </c>
      <c r="H13" s="128">
        <f t="shared" ref="H13:H18" si="1">(G13/$G$11)*100</f>
        <v>0.75</v>
      </c>
      <c r="I13" s="125">
        <v>0</v>
      </c>
      <c r="J13" s="128">
        <f t="shared" ref="J13:J18" si="2">(I13/$I$11)*100</f>
        <v>0</v>
      </c>
      <c r="K13" s="125">
        <v>0</v>
      </c>
      <c r="L13" s="128">
        <f>(K13/K11)*100</f>
        <v>0</v>
      </c>
      <c r="M13" s="125">
        <v>0</v>
      </c>
      <c r="N13" s="128">
        <v>0</v>
      </c>
      <c r="O13" s="125">
        <v>0</v>
      </c>
      <c r="P13" s="128">
        <v>0</v>
      </c>
      <c r="Q13" s="125">
        <v>0</v>
      </c>
      <c r="R13" s="129">
        <f t="shared" ref="R13:R18" si="3">(Q13/$Q$11)*100</f>
        <v>0</v>
      </c>
    </row>
    <row r="14" spans="1:18" x14ac:dyDescent="0.2">
      <c r="B14" s="1" t="s">
        <v>29</v>
      </c>
      <c r="C14" s="125">
        <v>24</v>
      </c>
      <c r="D14" s="126">
        <f>(C14/C11)*100</f>
        <v>2.912621359223301</v>
      </c>
      <c r="E14" s="125">
        <v>12</v>
      </c>
      <c r="F14" s="127">
        <f>(E14/E11)*100</f>
        <v>1.4616321559074299</v>
      </c>
      <c r="G14" s="125">
        <v>10</v>
      </c>
      <c r="H14" s="128">
        <f t="shared" si="1"/>
        <v>1.25</v>
      </c>
      <c r="I14" s="125">
        <v>14</v>
      </c>
      <c r="J14" s="128">
        <f t="shared" si="2"/>
        <v>1.8445322793148879</v>
      </c>
      <c r="K14" s="125">
        <v>15</v>
      </c>
      <c r="L14" s="128">
        <f>(K14/K11)*100</f>
        <v>2.1276595744680851</v>
      </c>
      <c r="M14" s="125">
        <v>13</v>
      </c>
      <c r="N14" s="128">
        <v>1.8</v>
      </c>
      <c r="O14" s="125">
        <v>7</v>
      </c>
      <c r="P14" s="128">
        <f>(O14/O11)*100</f>
        <v>1.078582434514638</v>
      </c>
      <c r="Q14" s="125">
        <v>9</v>
      </c>
      <c r="R14" s="129">
        <f t="shared" si="3"/>
        <v>1.3636363636363635</v>
      </c>
    </row>
    <row r="15" spans="1:18" x14ac:dyDescent="0.2">
      <c r="B15" s="1" t="s">
        <v>30</v>
      </c>
      <c r="C15" s="125">
        <v>24</v>
      </c>
      <c r="D15" s="130">
        <f>(C15/C11)*100</f>
        <v>2.912621359223301</v>
      </c>
      <c r="E15" s="125">
        <v>22</v>
      </c>
      <c r="F15" s="131">
        <f>(E15/E11)*100</f>
        <v>2.679658952496955</v>
      </c>
      <c r="G15" s="125">
        <v>32</v>
      </c>
      <c r="H15" s="128">
        <f t="shared" si="1"/>
        <v>4</v>
      </c>
      <c r="I15" s="125">
        <v>27</v>
      </c>
      <c r="J15" s="128">
        <f t="shared" si="2"/>
        <v>3.5573122529644272</v>
      </c>
      <c r="K15" s="125">
        <v>21</v>
      </c>
      <c r="L15" s="128">
        <f>(K15/K11)*100</f>
        <v>2.9787234042553195</v>
      </c>
      <c r="M15" s="125">
        <v>26</v>
      </c>
      <c r="N15" s="128">
        <v>3.7</v>
      </c>
      <c r="O15" s="125">
        <v>20</v>
      </c>
      <c r="P15" s="128">
        <f>(O15/O11)*100</f>
        <v>3.0816640986132513</v>
      </c>
      <c r="Q15" s="125">
        <v>22</v>
      </c>
      <c r="R15" s="129">
        <f t="shared" si="3"/>
        <v>3.3333333333333335</v>
      </c>
    </row>
    <row r="16" spans="1:18" x14ac:dyDescent="0.2">
      <c r="B16" s="1" t="s">
        <v>31</v>
      </c>
      <c r="C16" s="125">
        <v>3</v>
      </c>
      <c r="D16" s="130">
        <f>(C16/C11)*100</f>
        <v>0.36407766990291263</v>
      </c>
      <c r="E16" s="125">
        <v>1</v>
      </c>
      <c r="F16" s="130">
        <f>(E16/E11)*100</f>
        <v>0.12180267965895249</v>
      </c>
      <c r="G16" s="132">
        <v>0</v>
      </c>
      <c r="H16" s="128">
        <f t="shared" si="1"/>
        <v>0</v>
      </c>
      <c r="I16" s="133">
        <v>1</v>
      </c>
      <c r="J16" s="128">
        <f t="shared" si="2"/>
        <v>0.13175230566534915</v>
      </c>
      <c r="K16" s="133">
        <v>1</v>
      </c>
      <c r="L16" s="128">
        <f>(K16/K11)*100</f>
        <v>0.14184397163120568</v>
      </c>
      <c r="M16" s="133">
        <v>0</v>
      </c>
      <c r="N16" s="128">
        <v>0</v>
      </c>
      <c r="O16" s="133">
        <v>2</v>
      </c>
      <c r="P16" s="128">
        <f>(O16/O11)*100</f>
        <v>0.30816640986132515</v>
      </c>
      <c r="Q16" s="133">
        <v>0</v>
      </c>
      <c r="R16" s="129">
        <f t="shared" si="3"/>
        <v>0</v>
      </c>
    </row>
    <row r="17" spans="2:18" x14ac:dyDescent="0.2">
      <c r="B17" s="124" t="s">
        <v>32</v>
      </c>
      <c r="C17" s="125">
        <v>230</v>
      </c>
      <c r="D17" s="130">
        <f>(C17/C11)*100</f>
        <v>27.912621359223301</v>
      </c>
      <c r="E17" s="125">
        <v>223</v>
      </c>
      <c r="F17" s="131">
        <f>(E17/E11)*100</f>
        <v>27.161997563946404</v>
      </c>
      <c r="G17" s="125">
        <v>239</v>
      </c>
      <c r="H17" s="128">
        <f t="shared" si="1"/>
        <v>29.875</v>
      </c>
      <c r="I17" s="125">
        <v>198</v>
      </c>
      <c r="J17" s="128">
        <f t="shared" si="2"/>
        <v>26.086956521739129</v>
      </c>
      <c r="K17" s="125">
        <v>199</v>
      </c>
      <c r="L17" s="128">
        <f>(K17/K11)*100</f>
        <v>28.226950354609929</v>
      </c>
      <c r="M17" s="125">
        <v>228</v>
      </c>
      <c r="N17" s="128">
        <v>32.1</v>
      </c>
      <c r="O17" s="125">
        <v>187</v>
      </c>
      <c r="P17" s="128">
        <f>(O17/O11)*100</f>
        <v>28.8135593220339</v>
      </c>
      <c r="Q17" s="125">
        <v>214</v>
      </c>
      <c r="R17" s="129">
        <f t="shared" si="3"/>
        <v>32.424242424242422</v>
      </c>
    </row>
    <row r="18" spans="2:18" x14ac:dyDescent="0.2">
      <c r="B18" s="99" t="s">
        <v>33</v>
      </c>
      <c r="C18" s="134">
        <v>15</v>
      </c>
      <c r="D18" s="135">
        <f>(C18/C11)*100</f>
        <v>1.820388349514563</v>
      </c>
      <c r="E18" s="134">
        <v>15</v>
      </c>
      <c r="F18" s="136">
        <f>(E18/E11)*100</f>
        <v>1.8270401948842874</v>
      </c>
      <c r="G18" s="134">
        <v>7</v>
      </c>
      <c r="H18" s="136">
        <f t="shared" si="1"/>
        <v>0.87500000000000011</v>
      </c>
      <c r="I18" s="134">
        <v>28</v>
      </c>
      <c r="J18" s="136">
        <f t="shared" si="2"/>
        <v>3.6890645586297759</v>
      </c>
      <c r="K18" s="134">
        <v>25</v>
      </c>
      <c r="L18" s="136">
        <f>(K18/K11)*100</f>
        <v>3.5460992907801421</v>
      </c>
      <c r="M18" s="134">
        <v>23</v>
      </c>
      <c r="N18" s="136">
        <v>3.1</v>
      </c>
      <c r="O18" s="134">
        <v>21</v>
      </c>
      <c r="P18" s="136">
        <f>(O18/O11)*100</f>
        <v>3.2357473035439135</v>
      </c>
      <c r="Q18" s="134">
        <v>1</v>
      </c>
      <c r="R18" s="137">
        <f t="shared" si="3"/>
        <v>0.15151515151515152</v>
      </c>
    </row>
    <row r="20" spans="2:18" x14ac:dyDescent="0.2">
      <c r="B20" s="85" t="s">
        <v>34</v>
      </c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</sheetData>
  <mergeCells count="7">
    <mergeCell ref="I8:J8"/>
    <mergeCell ref="K8:L8"/>
    <mergeCell ref="Q8:R8"/>
    <mergeCell ref="O8:P8"/>
    <mergeCell ref="M8:N8"/>
    <mergeCell ref="C8:D8"/>
    <mergeCell ref="G8:H8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A39"/>
  <sheetViews>
    <sheetView workbookViewId="0">
      <selection activeCell="D3" sqref="D3"/>
    </sheetView>
  </sheetViews>
  <sheetFormatPr defaultRowHeight="12.75" x14ac:dyDescent="0.2"/>
  <cols>
    <col min="1" max="1" width="5.85546875" style="1" customWidth="1"/>
    <col min="2" max="3" width="9.85546875" style="1" customWidth="1"/>
    <col min="4" max="4" width="11" style="1" customWidth="1"/>
    <col min="5" max="6" width="7.85546875" style="1" customWidth="1"/>
    <col min="7" max="7" width="10" style="1" customWidth="1"/>
    <col min="8" max="10" width="7.85546875" style="1" customWidth="1"/>
    <col min="11" max="11" width="8" style="1" customWidth="1"/>
    <col min="12" max="15" width="9.140625" style="1" customWidth="1"/>
    <col min="16" max="16384" width="9.140625" style="1"/>
  </cols>
  <sheetData>
    <row r="3" spans="3:27" x14ac:dyDescent="0.2">
      <c r="J3" s="4"/>
      <c r="K3" s="4"/>
    </row>
    <row r="7" spans="3:27" x14ac:dyDescent="0.2">
      <c r="C7" s="64"/>
      <c r="D7" s="232" t="s">
        <v>102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3:27" x14ac:dyDescent="0.2">
      <c r="C8" s="138"/>
      <c r="D8" s="139"/>
      <c r="E8" s="139"/>
      <c r="F8" s="139"/>
      <c r="G8" s="139"/>
      <c r="H8" s="139"/>
      <c r="I8" s="139"/>
    </row>
    <row r="9" spans="3:27" x14ac:dyDescent="0.2">
      <c r="C9" s="66"/>
      <c r="D9" s="243">
        <v>2009</v>
      </c>
      <c r="E9" s="244"/>
      <c r="F9" s="245"/>
      <c r="G9" s="233">
        <v>2010</v>
      </c>
      <c r="H9" s="234"/>
      <c r="I9" s="234"/>
      <c r="J9" s="233">
        <v>2011</v>
      </c>
      <c r="K9" s="234"/>
      <c r="L9" s="234"/>
      <c r="M9" s="233">
        <v>2012</v>
      </c>
      <c r="N9" s="234"/>
      <c r="O9" s="234"/>
      <c r="P9" s="233">
        <v>2013</v>
      </c>
      <c r="Q9" s="234"/>
      <c r="R9" s="234"/>
      <c r="S9" s="233">
        <v>2014</v>
      </c>
      <c r="T9" s="234"/>
      <c r="U9" s="234"/>
      <c r="V9" s="233">
        <v>2015</v>
      </c>
      <c r="W9" s="234"/>
      <c r="X9" s="234"/>
      <c r="Y9" s="233">
        <v>2016</v>
      </c>
      <c r="Z9" s="234"/>
      <c r="AA9" s="234"/>
    </row>
    <row r="10" spans="3:27" x14ac:dyDescent="0.2">
      <c r="C10" s="68"/>
      <c r="D10" s="140" t="s">
        <v>5</v>
      </c>
      <c r="E10" s="141" t="s">
        <v>1</v>
      </c>
      <c r="F10" s="142" t="s">
        <v>2</v>
      </c>
      <c r="G10" s="143" t="s">
        <v>5</v>
      </c>
      <c r="H10" s="141" t="s">
        <v>1</v>
      </c>
      <c r="I10" s="144" t="s">
        <v>2</v>
      </c>
      <c r="J10" s="143" t="s">
        <v>5</v>
      </c>
      <c r="K10" s="141" t="s">
        <v>1</v>
      </c>
      <c r="L10" s="144" t="s">
        <v>2</v>
      </c>
      <c r="M10" s="143" t="s">
        <v>5</v>
      </c>
      <c r="N10" s="141" t="s">
        <v>1</v>
      </c>
      <c r="O10" s="144" t="s">
        <v>2</v>
      </c>
      <c r="P10" s="143" t="s">
        <v>5</v>
      </c>
      <c r="Q10" s="141" t="s">
        <v>1</v>
      </c>
      <c r="R10" s="144" t="s">
        <v>2</v>
      </c>
      <c r="S10" s="143" t="s">
        <v>5</v>
      </c>
      <c r="T10" s="141" t="s">
        <v>1</v>
      </c>
      <c r="U10" s="144" t="s">
        <v>2</v>
      </c>
      <c r="V10" s="143" t="s">
        <v>5</v>
      </c>
      <c r="W10" s="141" t="s">
        <v>1</v>
      </c>
      <c r="X10" s="144" t="s">
        <v>2</v>
      </c>
      <c r="Y10" s="143" t="s">
        <v>5</v>
      </c>
      <c r="Z10" s="141" t="s">
        <v>1</v>
      </c>
      <c r="AA10" s="144" t="s">
        <v>2</v>
      </c>
    </row>
    <row r="11" spans="3:27" x14ac:dyDescent="0.2">
      <c r="C11" s="59"/>
      <c r="D11" s="18"/>
      <c r="E11" s="145"/>
      <c r="F11" s="146"/>
      <c r="G11" s="18"/>
      <c r="H11" s="145"/>
      <c r="I11" s="146"/>
      <c r="J11" s="18"/>
      <c r="K11" s="145"/>
      <c r="L11" s="146"/>
      <c r="M11" s="18"/>
      <c r="N11" s="145"/>
      <c r="O11" s="145"/>
      <c r="P11" s="18"/>
      <c r="Q11" s="145"/>
      <c r="R11" s="145"/>
      <c r="S11" s="18"/>
      <c r="T11" s="145"/>
      <c r="U11" s="145"/>
      <c r="V11" s="18"/>
      <c r="W11" s="145"/>
      <c r="X11" s="145"/>
      <c r="Y11" s="18"/>
      <c r="Z11" s="145"/>
      <c r="AA11" s="145"/>
    </row>
    <row r="12" spans="3:27" x14ac:dyDescent="0.2">
      <c r="C12" s="77" t="s">
        <v>5</v>
      </c>
      <c r="D12" s="147">
        <f>SUM(D13:D25)</f>
        <v>54</v>
      </c>
      <c r="E12" s="132">
        <f>SUM(E13:E25)</f>
        <v>15</v>
      </c>
      <c r="F12" s="148">
        <f>SUM(F13:F25)</f>
        <v>39</v>
      </c>
      <c r="G12" s="147">
        <v>152</v>
      </c>
      <c r="H12" s="132">
        <f t="shared" ref="H12:AA12" si="0">SUM(H13:H25)</f>
        <v>10</v>
      </c>
      <c r="I12" s="148">
        <f t="shared" si="0"/>
        <v>37</v>
      </c>
      <c r="J12" s="147">
        <f t="shared" si="0"/>
        <v>44</v>
      </c>
      <c r="K12" s="132">
        <f t="shared" si="0"/>
        <v>14</v>
      </c>
      <c r="L12" s="148">
        <f t="shared" si="0"/>
        <v>30</v>
      </c>
      <c r="M12" s="147">
        <f t="shared" si="0"/>
        <v>184</v>
      </c>
      <c r="N12" s="132">
        <f t="shared" si="0"/>
        <v>87</v>
      </c>
      <c r="O12" s="132">
        <f t="shared" si="0"/>
        <v>97</v>
      </c>
      <c r="P12" s="147">
        <f t="shared" si="0"/>
        <v>182</v>
      </c>
      <c r="Q12" s="132">
        <f t="shared" si="0"/>
        <v>93</v>
      </c>
      <c r="R12" s="132">
        <f t="shared" si="0"/>
        <v>89</v>
      </c>
      <c r="S12" s="147">
        <f t="shared" si="0"/>
        <v>163</v>
      </c>
      <c r="T12" s="132">
        <f t="shared" si="0"/>
        <v>74</v>
      </c>
      <c r="U12" s="132">
        <f t="shared" si="0"/>
        <v>89</v>
      </c>
      <c r="V12" s="147">
        <f t="shared" si="0"/>
        <v>170</v>
      </c>
      <c r="W12" s="132">
        <f t="shared" si="0"/>
        <v>64</v>
      </c>
      <c r="X12" s="147">
        <f t="shared" si="0"/>
        <v>106</v>
      </c>
      <c r="Y12" s="147">
        <f t="shared" si="0"/>
        <v>193</v>
      </c>
      <c r="Z12" s="132">
        <f t="shared" si="0"/>
        <v>79</v>
      </c>
      <c r="AA12" s="147">
        <f t="shared" si="0"/>
        <v>114</v>
      </c>
    </row>
    <row r="13" spans="3:27" x14ac:dyDescent="0.2">
      <c r="C13" s="97" t="s">
        <v>82</v>
      </c>
      <c r="D13" s="132">
        <f>SUM(F13+E13)</f>
        <v>3</v>
      </c>
      <c r="E13" s="149"/>
      <c r="F13" s="150">
        <v>3</v>
      </c>
      <c r="G13" s="132">
        <f>SUM(I13+H13)</f>
        <v>2</v>
      </c>
      <c r="H13" s="86">
        <v>1</v>
      </c>
      <c r="I13" s="150">
        <v>1</v>
      </c>
      <c r="J13" s="132">
        <f>SUM(K13:L13)</f>
        <v>5</v>
      </c>
      <c r="K13" s="86">
        <v>2</v>
      </c>
      <c r="L13" s="150">
        <v>3</v>
      </c>
      <c r="M13" s="132">
        <f>SUM(N13)+O13</f>
        <v>4</v>
      </c>
      <c r="N13" s="86"/>
      <c r="O13" s="133">
        <v>4</v>
      </c>
      <c r="P13" s="132">
        <f>SUM(Q13:R13)</f>
        <v>4</v>
      </c>
      <c r="Q13" s="86">
        <v>1</v>
      </c>
      <c r="R13" s="133">
        <v>3</v>
      </c>
      <c r="S13" s="132">
        <f>SUM(T13:U13)</f>
        <v>4</v>
      </c>
      <c r="T13" s="86">
        <v>4</v>
      </c>
      <c r="U13" s="133">
        <v>0</v>
      </c>
      <c r="V13" s="147">
        <f>SUM(W13:X13)</f>
        <v>1</v>
      </c>
      <c r="W13" s="86">
        <v>0</v>
      </c>
      <c r="X13" s="133">
        <v>1</v>
      </c>
      <c r="Y13" s="147">
        <f>SUM(Z13:AA13)</f>
        <v>2</v>
      </c>
      <c r="Z13" s="86">
        <v>0</v>
      </c>
      <c r="AA13" s="133">
        <v>2</v>
      </c>
    </row>
    <row r="14" spans="3:27" x14ac:dyDescent="0.2">
      <c r="C14" s="97" t="s">
        <v>83</v>
      </c>
      <c r="D14" s="132">
        <f>SUM(F14+E14)</f>
        <v>3</v>
      </c>
      <c r="E14" s="133">
        <v>1</v>
      </c>
      <c r="F14" s="150">
        <v>2</v>
      </c>
      <c r="G14" s="132">
        <f>SUM(I14+H14)</f>
        <v>2</v>
      </c>
      <c r="H14" s="133"/>
      <c r="I14" s="150">
        <v>2</v>
      </c>
      <c r="J14" s="132">
        <f t="shared" ref="J14:J25" si="1">SUM(K14:L14)</f>
        <v>1</v>
      </c>
      <c r="K14" s="133"/>
      <c r="L14" s="150">
        <v>1</v>
      </c>
      <c r="M14" s="132">
        <f t="shared" ref="M14:M25" si="2">SUM(N14)+O14</f>
        <v>0</v>
      </c>
      <c r="N14" s="133">
        <v>0</v>
      </c>
      <c r="O14" s="133">
        <v>0</v>
      </c>
      <c r="P14" s="132">
        <f t="shared" ref="P14:P25" si="3">SUM(Q14:R14)</f>
        <v>0</v>
      </c>
      <c r="Q14" s="86">
        <v>0</v>
      </c>
      <c r="R14" s="133">
        <v>0</v>
      </c>
      <c r="S14" s="132">
        <f t="shared" ref="S14:S25" si="4">SUM(T14:U14)</f>
        <v>0</v>
      </c>
      <c r="T14" s="86">
        <v>0</v>
      </c>
      <c r="U14" s="133">
        <v>0</v>
      </c>
      <c r="V14" s="147">
        <f t="shared" ref="V14:V24" si="5">SUM(W14:X14)</f>
        <v>0</v>
      </c>
      <c r="W14" s="86">
        <v>0</v>
      </c>
      <c r="X14" s="133">
        <v>0</v>
      </c>
      <c r="Y14" s="147">
        <f t="shared" ref="Y14:Y25" si="6">SUM(Z14:AA14)</f>
        <v>1</v>
      </c>
      <c r="Z14" s="86">
        <v>0</v>
      </c>
      <c r="AA14" s="133">
        <v>1</v>
      </c>
    </row>
    <row r="15" spans="3:27" x14ac:dyDescent="0.2">
      <c r="C15" s="97" t="s">
        <v>84</v>
      </c>
      <c r="D15" s="151" t="s">
        <v>35</v>
      </c>
      <c r="E15" s="151" t="s">
        <v>35</v>
      </c>
      <c r="F15" s="152" t="s">
        <v>35</v>
      </c>
      <c r="G15" s="153" t="s">
        <v>35</v>
      </c>
      <c r="H15" s="151" t="s">
        <v>35</v>
      </c>
      <c r="I15" s="152" t="s">
        <v>35</v>
      </c>
      <c r="J15" s="132">
        <f t="shared" si="1"/>
        <v>0</v>
      </c>
      <c r="K15" s="151">
        <v>0</v>
      </c>
      <c r="L15" s="152">
        <v>0</v>
      </c>
      <c r="M15" s="132">
        <f t="shared" si="2"/>
        <v>0</v>
      </c>
      <c r="N15" s="151">
        <v>0</v>
      </c>
      <c r="O15" s="94">
        <v>0</v>
      </c>
      <c r="P15" s="132">
        <f t="shared" si="3"/>
        <v>0</v>
      </c>
      <c r="Q15" s="86">
        <v>0</v>
      </c>
      <c r="R15" s="133">
        <v>0</v>
      </c>
      <c r="S15" s="132">
        <f t="shared" si="4"/>
        <v>1</v>
      </c>
      <c r="T15" s="86"/>
      <c r="U15" s="133">
        <v>1</v>
      </c>
      <c r="V15" s="147">
        <f t="shared" si="5"/>
        <v>1</v>
      </c>
      <c r="W15" s="86"/>
      <c r="X15" s="133">
        <v>1</v>
      </c>
      <c r="Y15" s="147">
        <f t="shared" si="6"/>
        <v>0</v>
      </c>
      <c r="Z15" s="86">
        <v>0</v>
      </c>
      <c r="AA15" s="133">
        <v>0</v>
      </c>
    </row>
    <row r="16" spans="3:27" x14ac:dyDescent="0.2">
      <c r="C16" s="97" t="s">
        <v>85</v>
      </c>
      <c r="D16" s="132">
        <f>F16</f>
        <v>1</v>
      </c>
      <c r="E16" s="151" t="s">
        <v>35</v>
      </c>
      <c r="F16" s="150">
        <v>1</v>
      </c>
      <c r="G16" s="132" t="s">
        <v>35</v>
      </c>
      <c r="H16" s="151" t="s">
        <v>35</v>
      </c>
      <c r="I16" s="150" t="s">
        <v>35</v>
      </c>
      <c r="J16" s="132">
        <f t="shared" si="1"/>
        <v>1</v>
      </c>
      <c r="K16" s="151">
        <v>0</v>
      </c>
      <c r="L16" s="150">
        <v>1</v>
      </c>
      <c r="M16" s="132">
        <f t="shared" si="2"/>
        <v>5</v>
      </c>
      <c r="N16" s="151"/>
      <c r="O16" s="133">
        <v>5</v>
      </c>
      <c r="P16" s="132">
        <f t="shared" si="3"/>
        <v>6</v>
      </c>
      <c r="Q16" s="86">
        <v>1</v>
      </c>
      <c r="R16" s="133">
        <v>5</v>
      </c>
      <c r="S16" s="132">
        <f t="shared" si="4"/>
        <v>5</v>
      </c>
      <c r="T16" s="86">
        <v>1</v>
      </c>
      <c r="U16" s="133">
        <v>4</v>
      </c>
      <c r="V16" s="147">
        <f t="shared" si="5"/>
        <v>5</v>
      </c>
      <c r="W16" s="86">
        <v>1</v>
      </c>
      <c r="X16" s="133">
        <v>4</v>
      </c>
      <c r="Y16" s="147">
        <f t="shared" si="6"/>
        <v>2</v>
      </c>
      <c r="Z16" s="86">
        <v>0</v>
      </c>
      <c r="AA16" s="133">
        <v>2</v>
      </c>
    </row>
    <row r="17" spans="3:27" x14ac:dyDescent="0.2">
      <c r="C17" s="97" t="s">
        <v>86</v>
      </c>
      <c r="D17" s="132">
        <f>F17</f>
        <v>1</v>
      </c>
      <c r="E17" s="151" t="s">
        <v>35</v>
      </c>
      <c r="F17" s="150">
        <v>1</v>
      </c>
      <c r="G17" s="132">
        <f>I17</f>
        <v>2</v>
      </c>
      <c r="H17" s="151" t="s">
        <v>35</v>
      </c>
      <c r="I17" s="150">
        <v>2</v>
      </c>
      <c r="J17" s="132">
        <f t="shared" si="1"/>
        <v>5</v>
      </c>
      <c r="K17" s="151">
        <v>0</v>
      </c>
      <c r="L17" s="150">
        <v>5</v>
      </c>
      <c r="M17" s="132">
        <f t="shared" si="2"/>
        <v>0</v>
      </c>
      <c r="N17" s="151">
        <v>0</v>
      </c>
      <c r="O17" s="133">
        <v>0</v>
      </c>
      <c r="P17" s="132">
        <f t="shared" si="3"/>
        <v>2</v>
      </c>
      <c r="Q17" s="86">
        <v>1</v>
      </c>
      <c r="R17" s="133">
        <v>1</v>
      </c>
      <c r="S17" s="132">
        <f t="shared" si="4"/>
        <v>1</v>
      </c>
      <c r="T17" s="86"/>
      <c r="U17" s="133">
        <v>1</v>
      </c>
      <c r="V17" s="147">
        <f t="shared" si="5"/>
        <v>3</v>
      </c>
      <c r="W17" s="86">
        <v>2</v>
      </c>
      <c r="X17" s="133">
        <v>1</v>
      </c>
      <c r="Y17" s="147">
        <f t="shared" si="6"/>
        <v>3</v>
      </c>
      <c r="Z17" s="86">
        <v>1</v>
      </c>
      <c r="AA17" s="133">
        <v>2</v>
      </c>
    </row>
    <row r="18" spans="3:27" x14ac:dyDescent="0.2">
      <c r="C18" s="97" t="s">
        <v>87</v>
      </c>
      <c r="D18" s="132">
        <f>SUM(F18+E18)</f>
        <v>3</v>
      </c>
      <c r="E18" s="133">
        <v>1</v>
      </c>
      <c r="F18" s="150">
        <v>2</v>
      </c>
      <c r="G18" s="132">
        <f>SUM(I18+H18)</f>
        <v>4</v>
      </c>
      <c r="H18" s="133">
        <v>2</v>
      </c>
      <c r="I18" s="150">
        <v>2</v>
      </c>
      <c r="J18" s="132">
        <f t="shared" si="1"/>
        <v>3</v>
      </c>
      <c r="K18" s="133">
        <v>1</v>
      </c>
      <c r="L18" s="150">
        <v>2</v>
      </c>
      <c r="M18" s="132">
        <f t="shared" si="2"/>
        <v>1</v>
      </c>
      <c r="N18" s="133"/>
      <c r="O18" s="133">
        <v>1</v>
      </c>
      <c r="P18" s="132">
        <f t="shared" si="3"/>
        <v>5</v>
      </c>
      <c r="Q18" s="86">
        <v>2</v>
      </c>
      <c r="R18" s="133">
        <v>3</v>
      </c>
      <c r="S18" s="132">
        <f t="shared" si="4"/>
        <v>2</v>
      </c>
      <c r="T18" s="86">
        <v>1</v>
      </c>
      <c r="U18" s="133">
        <v>1</v>
      </c>
      <c r="V18" s="147">
        <f t="shared" si="5"/>
        <v>3</v>
      </c>
      <c r="W18" s="86"/>
      <c r="X18" s="133">
        <v>3</v>
      </c>
      <c r="Y18" s="147">
        <f t="shared" si="6"/>
        <v>5</v>
      </c>
      <c r="Z18" s="86">
        <v>1</v>
      </c>
      <c r="AA18" s="133">
        <v>4</v>
      </c>
    </row>
    <row r="19" spans="3:27" x14ac:dyDescent="0.2">
      <c r="C19" s="97" t="s">
        <v>88</v>
      </c>
      <c r="D19" s="132">
        <f t="shared" ref="D19:D25" si="7">SUM(F19+E19)</f>
        <v>3</v>
      </c>
      <c r="E19" s="133"/>
      <c r="F19" s="150">
        <v>3</v>
      </c>
      <c r="G19" s="132">
        <f t="shared" ref="G19:G25" si="8">SUM(I19+H19)</f>
        <v>6</v>
      </c>
      <c r="H19" s="133">
        <v>1</v>
      </c>
      <c r="I19" s="150">
        <v>5</v>
      </c>
      <c r="J19" s="132">
        <f t="shared" si="1"/>
        <v>4</v>
      </c>
      <c r="K19" s="133"/>
      <c r="L19" s="150">
        <v>4</v>
      </c>
      <c r="M19" s="132">
        <f t="shared" si="2"/>
        <v>4</v>
      </c>
      <c r="N19" s="133">
        <v>2</v>
      </c>
      <c r="O19" s="133">
        <v>2</v>
      </c>
      <c r="P19" s="132">
        <f t="shared" si="3"/>
        <v>6</v>
      </c>
      <c r="Q19" s="86">
        <v>3</v>
      </c>
      <c r="R19" s="133">
        <v>3</v>
      </c>
      <c r="S19" s="132">
        <f t="shared" si="4"/>
        <v>5</v>
      </c>
      <c r="T19" s="86">
        <v>1</v>
      </c>
      <c r="U19" s="133">
        <v>4</v>
      </c>
      <c r="V19" s="147">
        <f t="shared" si="5"/>
        <v>1</v>
      </c>
      <c r="W19" s="86">
        <v>1</v>
      </c>
      <c r="X19" s="133">
        <v>0</v>
      </c>
      <c r="Y19" s="147">
        <f t="shared" si="6"/>
        <v>7</v>
      </c>
      <c r="Z19" s="86">
        <v>3</v>
      </c>
      <c r="AA19" s="133">
        <v>4</v>
      </c>
    </row>
    <row r="20" spans="3:27" x14ac:dyDescent="0.2">
      <c r="C20" s="97" t="s">
        <v>89</v>
      </c>
      <c r="D20" s="132">
        <f t="shared" si="7"/>
        <v>3</v>
      </c>
      <c r="E20" s="133">
        <v>1</v>
      </c>
      <c r="F20" s="150">
        <v>2</v>
      </c>
      <c r="G20" s="132">
        <f t="shared" si="8"/>
        <v>3</v>
      </c>
      <c r="H20" s="133">
        <v>2</v>
      </c>
      <c r="I20" s="150">
        <v>1</v>
      </c>
      <c r="J20" s="132">
        <f t="shared" si="1"/>
        <v>2</v>
      </c>
      <c r="K20" s="133">
        <v>1</v>
      </c>
      <c r="L20" s="150">
        <v>1</v>
      </c>
      <c r="M20" s="132">
        <f t="shared" si="2"/>
        <v>12</v>
      </c>
      <c r="N20" s="133">
        <v>7</v>
      </c>
      <c r="O20" s="133">
        <v>5</v>
      </c>
      <c r="P20" s="132">
        <f t="shared" si="3"/>
        <v>7</v>
      </c>
      <c r="Q20" s="86">
        <v>2</v>
      </c>
      <c r="R20" s="133">
        <v>5</v>
      </c>
      <c r="S20" s="132">
        <f t="shared" si="4"/>
        <v>11</v>
      </c>
      <c r="T20" s="86">
        <v>5</v>
      </c>
      <c r="U20" s="133">
        <v>6</v>
      </c>
      <c r="V20" s="147">
        <f t="shared" si="5"/>
        <v>8</v>
      </c>
      <c r="W20" s="86">
        <v>4</v>
      </c>
      <c r="X20" s="133">
        <v>4</v>
      </c>
      <c r="Y20" s="147">
        <f t="shared" si="6"/>
        <v>14</v>
      </c>
      <c r="Z20" s="86">
        <v>5</v>
      </c>
      <c r="AA20" s="133">
        <v>9</v>
      </c>
    </row>
    <row r="21" spans="3:27" x14ac:dyDescent="0.2">
      <c r="C21" s="97" t="s">
        <v>90</v>
      </c>
      <c r="D21" s="132">
        <f t="shared" si="7"/>
        <v>2</v>
      </c>
      <c r="E21" s="133"/>
      <c r="F21" s="150">
        <v>2</v>
      </c>
      <c r="G21" s="132">
        <v>2</v>
      </c>
      <c r="H21" s="154" t="s">
        <v>35</v>
      </c>
      <c r="I21" s="150">
        <v>2</v>
      </c>
      <c r="J21" s="132">
        <f t="shared" si="1"/>
        <v>1</v>
      </c>
      <c r="K21" s="154" t="s">
        <v>35</v>
      </c>
      <c r="L21" s="150">
        <v>1</v>
      </c>
      <c r="M21" s="132">
        <f t="shared" si="2"/>
        <v>23</v>
      </c>
      <c r="N21" s="133">
        <v>11</v>
      </c>
      <c r="O21" s="133">
        <v>12</v>
      </c>
      <c r="P21" s="132">
        <f t="shared" si="3"/>
        <v>19</v>
      </c>
      <c r="Q21" s="86">
        <v>7</v>
      </c>
      <c r="R21" s="133">
        <v>12</v>
      </c>
      <c r="S21" s="132">
        <f t="shared" si="4"/>
        <v>18</v>
      </c>
      <c r="T21" s="86">
        <v>4</v>
      </c>
      <c r="U21" s="133">
        <v>14</v>
      </c>
      <c r="V21" s="147">
        <f t="shared" si="5"/>
        <v>28</v>
      </c>
      <c r="W21" s="86">
        <v>10</v>
      </c>
      <c r="X21" s="133">
        <v>18</v>
      </c>
      <c r="Y21" s="147">
        <f t="shared" si="6"/>
        <v>23</v>
      </c>
      <c r="Z21" s="86">
        <v>9</v>
      </c>
      <c r="AA21" s="133">
        <v>14</v>
      </c>
    </row>
    <row r="22" spans="3:27" x14ac:dyDescent="0.2">
      <c r="C22" s="97" t="s">
        <v>91</v>
      </c>
      <c r="D22" s="132">
        <f t="shared" si="7"/>
        <v>5</v>
      </c>
      <c r="E22" s="133">
        <v>2</v>
      </c>
      <c r="F22" s="150">
        <v>3</v>
      </c>
      <c r="G22" s="132">
        <f t="shared" si="8"/>
        <v>3</v>
      </c>
      <c r="H22" s="133">
        <v>1</v>
      </c>
      <c r="I22" s="150">
        <v>2</v>
      </c>
      <c r="J22" s="132">
        <f t="shared" si="1"/>
        <v>3</v>
      </c>
      <c r="K22" s="133">
        <v>1</v>
      </c>
      <c r="L22" s="150">
        <v>2</v>
      </c>
      <c r="M22" s="132">
        <f t="shared" si="2"/>
        <v>26</v>
      </c>
      <c r="N22" s="133">
        <v>12</v>
      </c>
      <c r="O22" s="133">
        <v>14</v>
      </c>
      <c r="P22" s="132">
        <f t="shared" si="3"/>
        <v>22</v>
      </c>
      <c r="Q22" s="86">
        <v>7</v>
      </c>
      <c r="R22" s="133">
        <v>15</v>
      </c>
      <c r="S22" s="132">
        <f t="shared" si="4"/>
        <v>21</v>
      </c>
      <c r="T22" s="86">
        <v>11</v>
      </c>
      <c r="U22" s="133">
        <v>10</v>
      </c>
      <c r="V22" s="147">
        <f t="shared" si="5"/>
        <v>31</v>
      </c>
      <c r="W22" s="86">
        <v>8</v>
      </c>
      <c r="X22" s="133">
        <v>23</v>
      </c>
      <c r="Y22" s="147">
        <f t="shared" si="6"/>
        <v>24</v>
      </c>
      <c r="Z22" s="86">
        <v>9</v>
      </c>
      <c r="AA22" s="133">
        <v>15</v>
      </c>
    </row>
    <row r="23" spans="3:27" x14ac:dyDescent="0.2">
      <c r="C23" s="97" t="s">
        <v>92</v>
      </c>
      <c r="D23" s="132">
        <f t="shared" si="7"/>
        <v>9</v>
      </c>
      <c r="E23" s="133">
        <v>5</v>
      </c>
      <c r="F23" s="150">
        <v>4</v>
      </c>
      <c r="G23" s="132">
        <f t="shared" si="8"/>
        <v>6</v>
      </c>
      <c r="H23" s="133"/>
      <c r="I23" s="150">
        <v>6</v>
      </c>
      <c r="J23" s="132">
        <f t="shared" si="1"/>
        <v>5</v>
      </c>
      <c r="K23" s="133">
        <v>2</v>
      </c>
      <c r="L23" s="150">
        <v>3</v>
      </c>
      <c r="M23" s="132">
        <f t="shared" si="2"/>
        <v>36</v>
      </c>
      <c r="N23" s="133">
        <v>15</v>
      </c>
      <c r="O23" s="133">
        <v>21</v>
      </c>
      <c r="P23" s="132">
        <f t="shared" si="3"/>
        <v>40</v>
      </c>
      <c r="Q23" s="86">
        <v>25</v>
      </c>
      <c r="R23" s="133">
        <v>15</v>
      </c>
      <c r="S23" s="132">
        <f t="shared" si="4"/>
        <v>41</v>
      </c>
      <c r="T23" s="86">
        <v>18</v>
      </c>
      <c r="U23" s="133">
        <v>23</v>
      </c>
      <c r="V23" s="147">
        <f t="shared" si="5"/>
        <v>25</v>
      </c>
      <c r="W23" s="86">
        <v>12</v>
      </c>
      <c r="X23" s="133">
        <v>13</v>
      </c>
      <c r="Y23" s="147">
        <f t="shared" si="6"/>
        <v>30</v>
      </c>
      <c r="Z23" s="86">
        <v>13</v>
      </c>
      <c r="AA23" s="133">
        <v>17</v>
      </c>
    </row>
    <row r="24" spans="3:27" x14ac:dyDescent="0.2">
      <c r="C24" s="97" t="s">
        <v>93</v>
      </c>
      <c r="D24" s="132">
        <f t="shared" si="7"/>
        <v>8</v>
      </c>
      <c r="E24" s="133">
        <v>2</v>
      </c>
      <c r="F24" s="150">
        <v>6</v>
      </c>
      <c r="G24" s="132">
        <f t="shared" si="8"/>
        <v>10</v>
      </c>
      <c r="H24" s="133">
        <v>2</v>
      </c>
      <c r="I24" s="150">
        <v>8</v>
      </c>
      <c r="J24" s="132">
        <f t="shared" si="1"/>
        <v>9</v>
      </c>
      <c r="K24" s="133">
        <v>4</v>
      </c>
      <c r="L24" s="150">
        <v>5</v>
      </c>
      <c r="M24" s="132">
        <f t="shared" si="2"/>
        <v>46</v>
      </c>
      <c r="N24" s="133">
        <v>26</v>
      </c>
      <c r="O24" s="133">
        <v>20</v>
      </c>
      <c r="P24" s="132">
        <f t="shared" si="3"/>
        <v>39</v>
      </c>
      <c r="Q24" s="86">
        <v>23</v>
      </c>
      <c r="R24" s="133">
        <v>16</v>
      </c>
      <c r="S24" s="132">
        <f t="shared" si="4"/>
        <v>36</v>
      </c>
      <c r="T24" s="86">
        <v>16</v>
      </c>
      <c r="U24" s="133">
        <v>20</v>
      </c>
      <c r="V24" s="147">
        <f t="shared" si="5"/>
        <v>42</v>
      </c>
      <c r="W24" s="86">
        <v>22</v>
      </c>
      <c r="X24" s="133">
        <v>20</v>
      </c>
      <c r="Y24" s="147">
        <f t="shared" si="6"/>
        <v>52</v>
      </c>
      <c r="Z24" s="86">
        <v>18</v>
      </c>
      <c r="AA24" s="133">
        <v>34</v>
      </c>
    </row>
    <row r="25" spans="3:27" x14ac:dyDescent="0.2">
      <c r="C25" s="99" t="s">
        <v>94</v>
      </c>
      <c r="D25" s="155">
        <f t="shared" si="7"/>
        <v>13</v>
      </c>
      <c r="E25" s="156">
        <v>3</v>
      </c>
      <c r="F25" s="157">
        <v>10</v>
      </c>
      <c r="G25" s="155">
        <f t="shared" si="8"/>
        <v>7</v>
      </c>
      <c r="H25" s="156">
        <v>1</v>
      </c>
      <c r="I25" s="157">
        <v>6</v>
      </c>
      <c r="J25" s="155">
        <f t="shared" si="1"/>
        <v>5</v>
      </c>
      <c r="K25" s="156">
        <v>3</v>
      </c>
      <c r="L25" s="157">
        <v>2</v>
      </c>
      <c r="M25" s="158">
        <f t="shared" si="2"/>
        <v>27</v>
      </c>
      <c r="N25" s="156">
        <v>14</v>
      </c>
      <c r="O25" s="156">
        <v>13</v>
      </c>
      <c r="P25" s="155">
        <f t="shared" si="3"/>
        <v>32</v>
      </c>
      <c r="Q25" s="100">
        <v>21</v>
      </c>
      <c r="R25" s="157">
        <v>11</v>
      </c>
      <c r="S25" s="158">
        <f t="shared" si="4"/>
        <v>18</v>
      </c>
      <c r="T25" s="100">
        <v>13</v>
      </c>
      <c r="U25" s="157">
        <v>5</v>
      </c>
      <c r="V25" s="159">
        <f>SUM(W25:X25)</f>
        <v>22</v>
      </c>
      <c r="W25" s="100">
        <v>4</v>
      </c>
      <c r="X25" s="156">
        <v>18</v>
      </c>
      <c r="Y25" s="159">
        <f t="shared" si="6"/>
        <v>30</v>
      </c>
      <c r="Z25" s="100">
        <v>20</v>
      </c>
      <c r="AA25" s="156">
        <v>10</v>
      </c>
    </row>
    <row r="26" spans="3:27" x14ac:dyDescent="0.2">
      <c r="D26" s="6"/>
      <c r="E26" s="6"/>
      <c r="F26" s="6"/>
      <c r="G26" s="6"/>
      <c r="H26" s="6"/>
      <c r="I26" s="6"/>
      <c r="K26" s="6"/>
    </row>
    <row r="27" spans="3:27" x14ac:dyDescent="0.2">
      <c r="C27" s="85" t="s">
        <v>34</v>
      </c>
      <c r="D27" s="6"/>
      <c r="E27" s="6"/>
      <c r="F27" s="6"/>
      <c r="G27" s="6"/>
      <c r="H27" s="6"/>
      <c r="I27" s="6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</sheetData>
  <mergeCells count="9">
    <mergeCell ref="Y9:AA9"/>
    <mergeCell ref="S9:U9"/>
    <mergeCell ref="V9:X9"/>
    <mergeCell ref="P9:R9"/>
    <mergeCell ref="D7:O7"/>
    <mergeCell ref="D9:F9"/>
    <mergeCell ref="G9:I9"/>
    <mergeCell ref="J9:L9"/>
    <mergeCell ref="M9:O9"/>
  </mergeCells>
  <pageMargins left="0.7" right="0.7" top="0.75" bottom="0.75" header="0.3" footer="0.3"/>
  <pageSetup orientation="portrait" verticalDpi="0" r:id="rId1"/>
  <ignoredErrors>
    <ignoredError sqref="V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438150</xdr:colOff>
                <xdr:row>3</xdr:row>
                <xdr:rowOff>85725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59"/>
  <sheetViews>
    <sheetView zoomScaleNormal="100" workbookViewId="0">
      <selection activeCell="F3" sqref="F3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6" spans="2:12" x14ac:dyDescent="0.2">
      <c r="B6" s="160"/>
      <c r="C6" s="232" t="s">
        <v>96</v>
      </c>
      <c r="D6" s="232"/>
      <c r="E6" s="232"/>
      <c r="F6" s="232"/>
      <c r="G6" s="232"/>
      <c r="H6" s="232"/>
      <c r="I6" s="61"/>
    </row>
    <row r="8" spans="2:12" x14ac:dyDescent="0.2">
      <c r="B8" s="75"/>
      <c r="C8" s="75"/>
      <c r="D8" s="67" t="s">
        <v>36</v>
      </c>
      <c r="E8" s="161" t="s">
        <v>37</v>
      </c>
      <c r="F8" s="162"/>
      <c r="G8" s="233" t="s">
        <v>38</v>
      </c>
      <c r="H8" s="234"/>
      <c r="I8" s="163"/>
    </row>
    <row r="9" spans="2:12" x14ac:dyDescent="0.2">
      <c r="B9" s="11" t="s">
        <v>39</v>
      </c>
      <c r="C9" s="11"/>
      <c r="D9" s="68" t="s">
        <v>40</v>
      </c>
      <c r="E9" s="164" t="s">
        <v>3</v>
      </c>
      <c r="F9" s="12" t="s">
        <v>41</v>
      </c>
      <c r="G9" s="11" t="s">
        <v>3</v>
      </c>
      <c r="H9" s="11" t="s">
        <v>41</v>
      </c>
      <c r="I9" s="16"/>
    </row>
    <row r="10" spans="2:12" x14ac:dyDescent="0.2">
      <c r="B10" s="4">
        <v>1985</v>
      </c>
      <c r="C10" s="165"/>
      <c r="D10" s="166">
        <v>20822</v>
      </c>
      <c r="E10" s="167">
        <v>367</v>
      </c>
      <c r="F10" s="168">
        <f>(E10/D10)*1000</f>
        <v>17.625588320046106</v>
      </c>
      <c r="G10" s="169">
        <v>116</v>
      </c>
      <c r="H10" s="170">
        <f>(G10/D10)*1000</f>
        <v>5.5710306406685239</v>
      </c>
      <c r="I10" s="170"/>
    </row>
    <row r="11" spans="2:12" x14ac:dyDescent="0.2">
      <c r="B11" s="4">
        <v>1986</v>
      </c>
      <c r="C11" s="165"/>
      <c r="D11" s="166">
        <v>21324.5</v>
      </c>
      <c r="E11" s="167">
        <v>360</v>
      </c>
      <c r="F11" s="168">
        <f>(E11/D11)*1000</f>
        <v>16.881990199066802</v>
      </c>
      <c r="G11" s="169">
        <v>129</v>
      </c>
      <c r="H11" s="170">
        <f>(G11/D11)*1000</f>
        <v>6.0493798213322698</v>
      </c>
      <c r="I11" s="170"/>
      <c r="L11" s="171"/>
    </row>
    <row r="12" spans="2:12" x14ac:dyDescent="0.2">
      <c r="B12" s="4">
        <v>1987</v>
      </c>
      <c r="C12" s="165"/>
      <c r="D12" s="166">
        <v>22265.5</v>
      </c>
      <c r="E12" s="167">
        <v>359</v>
      </c>
      <c r="F12" s="168">
        <f>(E12/D12)*1000</f>
        <v>16.123599290381982</v>
      </c>
      <c r="G12" s="169">
        <v>103</v>
      </c>
      <c r="H12" s="170">
        <f>(G12/D12)*1000</f>
        <v>4.6259908827558327</v>
      </c>
      <c r="I12" s="170"/>
    </row>
    <row r="13" spans="2:12" x14ac:dyDescent="0.2">
      <c r="B13" s="4">
        <v>1988</v>
      </c>
      <c r="C13" s="165"/>
      <c r="D13" s="166">
        <v>23669.5</v>
      </c>
      <c r="E13" s="167">
        <v>380</v>
      </c>
      <c r="F13" s="168">
        <f>(E13/D13)*1000</f>
        <v>16.05441602061725</v>
      </c>
      <c r="G13" s="169">
        <v>110</v>
      </c>
      <c r="H13" s="170">
        <f>(G13/D13)*1000</f>
        <v>4.6473309533365725</v>
      </c>
      <c r="I13" s="170"/>
    </row>
    <row r="14" spans="2:12" x14ac:dyDescent="0.2">
      <c r="B14" s="4">
        <v>1989</v>
      </c>
      <c r="C14" s="165"/>
      <c r="D14" s="166">
        <v>25024</v>
      </c>
      <c r="E14" s="167">
        <v>438</v>
      </c>
      <c r="F14" s="168">
        <f>(E14/D14)*1000</f>
        <v>17.503196930946292</v>
      </c>
      <c r="G14" s="169">
        <v>113</v>
      </c>
      <c r="H14" s="170">
        <f>(G14/D14)*1000</f>
        <v>4.5156649616368281</v>
      </c>
      <c r="I14" s="170"/>
    </row>
    <row r="15" spans="2:12" x14ac:dyDescent="0.2">
      <c r="B15" s="4"/>
      <c r="C15" s="165"/>
      <c r="D15" s="172"/>
      <c r="E15" s="167"/>
      <c r="F15" s="168"/>
      <c r="G15" s="169"/>
      <c r="H15" s="170"/>
      <c r="I15" s="170"/>
    </row>
    <row r="16" spans="2:12" x14ac:dyDescent="0.2">
      <c r="B16" s="4">
        <v>1990</v>
      </c>
      <c r="C16" s="165"/>
      <c r="D16" s="166">
        <v>26332</v>
      </c>
      <c r="E16" s="167">
        <v>490</v>
      </c>
      <c r="F16" s="168">
        <f>(E16/D16)*1000</f>
        <v>18.608537141121072</v>
      </c>
      <c r="G16" s="169">
        <v>107</v>
      </c>
      <c r="H16" s="170">
        <f>(G16/D16)*1000</f>
        <v>4.0634968859182745</v>
      </c>
      <c r="I16" s="170"/>
    </row>
    <row r="17" spans="1:9" x14ac:dyDescent="0.2">
      <c r="B17" s="4">
        <v>1991</v>
      </c>
      <c r="C17" s="165"/>
      <c r="D17" s="166">
        <v>27504</v>
      </c>
      <c r="E17" s="167">
        <v>500</v>
      </c>
      <c r="F17" s="168">
        <f>(E17/D17)*1000</f>
        <v>18.179173938336241</v>
      </c>
      <c r="G17" s="169">
        <v>113</v>
      </c>
      <c r="H17" s="170">
        <f>(G17/D17)*1000</f>
        <v>4.1084933100639907</v>
      </c>
      <c r="I17" s="170"/>
    </row>
    <row r="18" spans="1:9" x14ac:dyDescent="0.2">
      <c r="B18" s="4">
        <v>1992</v>
      </c>
      <c r="C18" s="165"/>
      <c r="D18" s="166">
        <v>28673.5</v>
      </c>
      <c r="E18" s="167">
        <v>520</v>
      </c>
      <c r="F18" s="168">
        <f>(E18/D18)*1000</f>
        <v>18.135211955289726</v>
      </c>
      <c r="G18" s="169">
        <v>116</v>
      </c>
      <c r="H18" s="170">
        <f>(G18/D18)*1000</f>
        <v>4.0455472823338621</v>
      </c>
      <c r="I18" s="170"/>
    </row>
    <row r="19" spans="1:9" x14ac:dyDescent="0.2">
      <c r="B19" s="4">
        <v>1993</v>
      </c>
      <c r="C19" s="165"/>
      <c r="D19" s="166">
        <v>30013.5</v>
      </c>
      <c r="E19" s="167">
        <v>528</v>
      </c>
      <c r="F19" s="168">
        <f>(E19/D19)*1000</f>
        <v>17.592083562396923</v>
      </c>
      <c r="G19" s="169">
        <v>119</v>
      </c>
      <c r="H19" s="170">
        <f>(G19/D19)*1000</f>
        <v>3.9648824695553673</v>
      </c>
      <c r="I19" s="170"/>
    </row>
    <row r="20" spans="1:9" x14ac:dyDescent="0.2">
      <c r="B20" s="4">
        <v>1994</v>
      </c>
      <c r="C20" s="165"/>
      <c r="D20" s="166">
        <v>31325</v>
      </c>
      <c r="E20" s="167">
        <v>531</v>
      </c>
      <c r="F20" s="168">
        <f>(E20/D20)*1000</f>
        <v>16.951316839584997</v>
      </c>
      <c r="G20" s="169">
        <v>124</v>
      </c>
      <c r="H20" s="170">
        <f>(G20/D20)*1000</f>
        <v>3.958499600957702</v>
      </c>
      <c r="I20" s="170"/>
    </row>
    <row r="21" spans="1:9" x14ac:dyDescent="0.2">
      <c r="B21" s="4"/>
      <c r="C21" s="165"/>
      <c r="D21" s="166"/>
      <c r="E21" s="167"/>
      <c r="F21" s="168"/>
      <c r="G21" s="169"/>
      <c r="H21" s="170"/>
      <c r="I21" s="170"/>
    </row>
    <row r="22" spans="1:9" x14ac:dyDescent="0.2">
      <c r="B22" s="4">
        <v>1995</v>
      </c>
      <c r="C22" s="165"/>
      <c r="D22" s="166">
        <v>32631.5</v>
      </c>
      <c r="E22" s="167">
        <v>485</v>
      </c>
      <c r="F22" s="168">
        <f>(E22/D22)*1000</f>
        <v>14.862939184530285</v>
      </c>
      <c r="G22" s="169">
        <v>110</v>
      </c>
      <c r="H22" s="170">
        <f>(G22/D22)*1000</f>
        <v>3.3709758975223325</v>
      </c>
      <c r="I22" s="170"/>
    </row>
    <row r="23" spans="1:9" x14ac:dyDescent="0.2">
      <c r="B23" s="4">
        <v>1996</v>
      </c>
      <c r="C23" s="165"/>
      <c r="D23" s="166">
        <v>34266</v>
      </c>
      <c r="E23" s="167">
        <v>560</v>
      </c>
      <c r="F23" s="168">
        <f>(E23/D23)*1000</f>
        <v>16.34273040331524</v>
      </c>
      <c r="G23" s="169">
        <v>125</v>
      </c>
      <c r="H23" s="170">
        <f>(G23/D23)*1000</f>
        <v>3.6479308935971519</v>
      </c>
      <c r="I23" s="170"/>
    </row>
    <row r="24" spans="1:9" x14ac:dyDescent="0.2">
      <c r="B24" s="16">
        <v>1997</v>
      </c>
      <c r="C24" s="84"/>
      <c r="D24" s="166">
        <v>35900</v>
      </c>
      <c r="E24" s="167">
        <v>572</v>
      </c>
      <c r="F24" s="168">
        <f>(E24/D24)*1000</f>
        <v>15.933147632311979</v>
      </c>
      <c r="G24" s="169">
        <v>123</v>
      </c>
      <c r="H24" s="170">
        <f>(G24/D24)*1000</f>
        <v>3.4261838440111418</v>
      </c>
      <c r="I24" s="170"/>
    </row>
    <row r="25" spans="1:9" x14ac:dyDescent="0.2">
      <c r="B25" s="16">
        <v>1998</v>
      </c>
      <c r="C25" s="84"/>
      <c r="D25" s="166">
        <v>37500</v>
      </c>
      <c r="E25" s="167">
        <v>545</v>
      </c>
      <c r="F25" s="168">
        <f>(E25/D25)*1000</f>
        <v>14.533333333333333</v>
      </c>
      <c r="G25" s="169">
        <v>117</v>
      </c>
      <c r="H25" s="170">
        <f>(G25/D25)*1000</f>
        <v>3.12</v>
      </c>
      <c r="I25" s="170"/>
    </row>
    <row r="26" spans="1:9" x14ac:dyDescent="0.2">
      <c r="A26" s="6"/>
      <c r="B26" s="16">
        <v>1999</v>
      </c>
      <c r="C26" s="84"/>
      <c r="D26" s="166">
        <v>39000</v>
      </c>
      <c r="E26" s="167">
        <v>604</v>
      </c>
      <c r="F26" s="168">
        <f>(E26/D26)*1000</f>
        <v>15.487179487179487</v>
      </c>
      <c r="G26" s="169">
        <v>128</v>
      </c>
      <c r="H26" s="170">
        <f>(G26/D26)*1000</f>
        <v>3.2820512820512819</v>
      </c>
      <c r="I26" s="170"/>
    </row>
    <row r="27" spans="1:9" x14ac:dyDescent="0.2">
      <c r="A27" s="6"/>
      <c r="B27" s="16"/>
      <c r="C27" s="84"/>
      <c r="D27" s="166"/>
      <c r="E27" s="167"/>
      <c r="F27" s="168"/>
      <c r="G27" s="169"/>
      <c r="H27" s="170"/>
      <c r="I27" s="170"/>
    </row>
    <row r="28" spans="1:9" x14ac:dyDescent="0.2">
      <c r="B28" s="16">
        <v>2000</v>
      </c>
      <c r="C28" s="84"/>
      <c r="D28" s="166">
        <v>40200</v>
      </c>
      <c r="E28" s="167">
        <v>619</v>
      </c>
      <c r="F28" s="168">
        <f>(E28/D28)*1000</f>
        <v>15.398009950248756</v>
      </c>
      <c r="G28" s="169">
        <v>137</v>
      </c>
      <c r="H28" s="170">
        <f>(G28/D28)*1000</f>
        <v>3.4079601990049753</v>
      </c>
      <c r="I28" s="170"/>
    </row>
    <row r="29" spans="1:9" x14ac:dyDescent="0.2">
      <c r="B29" s="16">
        <v>2001</v>
      </c>
      <c r="C29" s="84"/>
      <c r="D29" s="166">
        <v>41350</v>
      </c>
      <c r="E29" s="167">
        <v>622</v>
      </c>
      <c r="F29" s="168">
        <f>(E29/D29)*1000</f>
        <v>15.042321644498186</v>
      </c>
      <c r="G29" s="169">
        <v>132</v>
      </c>
      <c r="H29" s="170">
        <f>(G29/D29)*1000</f>
        <v>3.1922611850060463</v>
      </c>
      <c r="I29" s="170"/>
    </row>
    <row r="30" spans="1:9" x14ac:dyDescent="0.2">
      <c r="B30" s="16">
        <v>2002</v>
      </c>
      <c r="C30" s="84"/>
      <c r="D30" s="166">
        <v>42452</v>
      </c>
      <c r="E30" s="167">
        <v>583</v>
      </c>
      <c r="F30" s="168">
        <f>(E30/D30)*1000</f>
        <v>13.733157448412324</v>
      </c>
      <c r="G30" s="169">
        <v>120</v>
      </c>
      <c r="H30" s="170">
        <f>(G30/D30)*1000</f>
        <v>2.8267219447846981</v>
      </c>
      <c r="I30" s="170"/>
    </row>
    <row r="31" spans="1:9" x14ac:dyDescent="0.2">
      <c r="B31" s="16">
        <v>2003</v>
      </c>
      <c r="C31" s="84"/>
      <c r="D31" s="166">
        <v>43574</v>
      </c>
      <c r="E31" s="167">
        <v>623</v>
      </c>
      <c r="F31" s="168">
        <f>(E31/D31)*1000</f>
        <v>14.297516867856979</v>
      </c>
      <c r="G31" s="169">
        <v>153</v>
      </c>
      <c r="H31" s="170">
        <f>(G31/D31)*1000</f>
        <v>3.5112681874512326</v>
      </c>
      <c r="I31" s="170"/>
    </row>
    <row r="32" spans="1:9" x14ac:dyDescent="0.2">
      <c r="B32" s="16">
        <v>2004</v>
      </c>
      <c r="C32" s="84"/>
      <c r="D32" s="166">
        <v>40242</v>
      </c>
      <c r="E32" s="167">
        <v>611</v>
      </c>
      <c r="F32" s="168">
        <f>(E32/D32)*1000</f>
        <v>15.183141990954724</v>
      </c>
      <c r="G32" s="173">
        <v>185</v>
      </c>
      <c r="H32" s="170">
        <f>(G32/D32)*1000</f>
        <v>4.5971870185378458</v>
      </c>
      <c r="I32" s="174"/>
    </row>
    <row r="33" spans="1:9" x14ac:dyDescent="0.2">
      <c r="B33" s="16"/>
      <c r="C33" s="84"/>
      <c r="D33" s="166"/>
      <c r="E33" s="167"/>
      <c r="F33" s="168"/>
      <c r="G33" s="173"/>
      <c r="H33" s="170"/>
      <c r="I33" s="174"/>
    </row>
    <row r="34" spans="1:9" x14ac:dyDescent="0.2">
      <c r="B34" s="16">
        <v>2005</v>
      </c>
      <c r="C34" s="84"/>
      <c r="D34" s="166">
        <v>44403</v>
      </c>
      <c r="E34" s="167">
        <v>699</v>
      </c>
      <c r="F34" s="168">
        <f>(E34/D34)*1000</f>
        <v>15.742179582460643</v>
      </c>
      <c r="G34" s="173">
        <v>170</v>
      </c>
      <c r="H34" s="170">
        <f>(G34/D34)*1000</f>
        <v>3.8285701416570954</v>
      </c>
      <c r="I34" s="174"/>
    </row>
    <row r="35" spans="1:9" ht="14.25" x14ac:dyDescent="0.2">
      <c r="B35" s="16">
        <v>2006</v>
      </c>
      <c r="C35" s="175"/>
      <c r="D35" s="166">
        <v>52819</v>
      </c>
      <c r="E35" s="167">
        <v>710</v>
      </c>
      <c r="F35" s="168">
        <f>(E35/D35)*1000</f>
        <v>13.442132565932713</v>
      </c>
      <c r="G35" s="173">
        <v>182</v>
      </c>
      <c r="H35" s="170">
        <f>(G35/D35)*1000</f>
        <v>3.4457297563376814</v>
      </c>
      <c r="I35" s="174"/>
    </row>
    <row r="36" spans="1:9" ht="14.25" x14ac:dyDescent="0.2">
      <c r="B36" s="16">
        <v>2007</v>
      </c>
      <c r="C36" s="175"/>
      <c r="D36" s="166">
        <v>54079</v>
      </c>
      <c r="E36" s="167">
        <v>744</v>
      </c>
      <c r="F36" s="168">
        <f>(E36/D36)*1000</f>
        <v>13.757650844135432</v>
      </c>
      <c r="G36" s="173">
        <v>160</v>
      </c>
      <c r="H36" s="170">
        <f>(G36/D36)*1000</f>
        <v>2.958634590136652</v>
      </c>
      <c r="I36" s="176"/>
    </row>
    <row r="37" spans="1:9" x14ac:dyDescent="0.2">
      <c r="B37" s="16">
        <v>2008</v>
      </c>
      <c r="C37" s="84"/>
      <c r="D37" s="166">
        <v>55998</v>
      </c>
      <c r="E37" s="167">
        <v>793</v>
      </c>
      <c r="F37" s="168">
        <f>(E37/D37)*1000</f>
        <v>14.161220043572984</v>
      </c>
      <c r="G37" s="173">
        <v>166</v>
      </c>
      <c r="H37" s="170">
        <f>(G37/D37)*1000</f>
        <v>2.9643915854137646</v>
      </c>
      <c r="I37" s="174"/>
    </row>
    <row r="38" spans="1:9" ht="14.25" x14ac:dyDescent="0.2">
      <c r="B38" s="16">
        <v>2009</v>
      </c>
      <c r="C38" s="175"/>
      <c r="D38" s="166">
        <v>56507.5</v>
      </c>
      <c r="E38" s="167">
        <v>824</v>
      </c>
      <c r="F38" s="168">
        <f>(E38/D38)*1000</f>
        <v>14.58213511480777</v>
      </c>
      <c r="G38" s="173">
        <v>177</v>
      </c>
      <c r="H38" s="170">
        <f>(G38/D38)*1000</f>
        <v>3.1323275671371058</v>
      </c>
      <c r="I38" s="174"/>
    </row>
    <row r="39" spans="1:9" x14ac:dyDescent="0.2">
      <c r="B39" s="16"/>
      <c r="C39" s="84"/>
      <c r="D39" s="166"/>
      <c r="E39" s="167"/>
      <c r="F39" s="168"/>
      <c r="G39" s="167"/>
      <c r="H39" s="170"/>
      <c r="I39" s="174"/>
    </row>
    <row r="40" spans="1:9" ht="14.25" x14ac:dyDescent="0.2">
      <c r="B40" s="25">
        <v>2010</v>
      </c>
      <c r="C40" s="177"/>
      <c r="D40" s="166">
        <v>55520.5</v>
      </c>
      <c r="E40" s="167">
        <v>821</v>
      </c>
      <c r="F40" s="168">
        <f t="shared" ref="F40:F44" si="0">(E40/D40)*1000</f>
        <v>14.787330805738423</v>
      </c>
      <c r="G40" s="167">
        <v>164</v>
      </c>
      <c r="H40" s="170">
        <f t="shared" ref="H40:H44" si="1">(G40/D40)*1000</f>
        <v>2.9538638881133994</v>
      </c>
      <c r="I40" s="6"/>
    </row>
    <row r="41" spans="1:9" ht="14.25" x14ac:dyDescent="0.2">
      <c r="B41" s="25">
        <v>2011</v>
      </c>
      <c r="C41" s="177"/>
      <c r="D41" s="178">
        <v>55276.5</v>
      </c>
      <c r="E41" s="167">
        <v>800</v>
      </c>
      <c r="F41" s="168">
        <f t="shared" si="0"/>
        <v>14.472696353785063</v>
      </c>
      <c r="G41" s="167">
        <v>176</v>
      </c>
      <c r="H41" s="174">
        <f t="shared" si="1"/>
        <v>3.1839931978327138</v>
      </c>
    </row>
    <row r="42" spans="1:9" ht="14.25" x14ac:dyDescent="0.2">
      <c r="B42" s="25">
        <v>2012</v>
      </c>
      <c r="C42" s="177"/>
      <c r="D42" s="178">
        <v>56124</v>
      </c>
      <c r="E42" s="173">
        <v>765</v>
      </c>
      <c r="F42" s="168">
        <f t="shared" si="0"/>
        <v>13.630532392559333</v>
      </c>
      <c r="G42" s="173">
        <v>184</v>
      </c>
      <c r="H42" s="174">
        <f t="shared" si="1"/>
        <v>3.2784548499750552</v>
      </c>
    </row>
    <row r="43" spans="1:9" ht="14.25" x14ac:dyDescent="0.2">
      <c r="B43" s="25">
        <v>2013</v>
      </c>
      <c r="C43" s="177"/>
      <c r="D43" s="179">
        <v>56239</v>
      </c>
      <c r="E43" s="167">
        <v>705</v>
      </c>
      <c r="F43" s="174">
        <f t="shared" si="0"/>
        <v>12.53578477568947</v>
      </c>
      <c r="G43" s="167">
        <v>182</v>
      </c>
      <c r="H43" s="174">
        <f t="shared" si="1"/>
        <v>3.2361884101779901</v>
      </c>
    </row>
    <row r="44" spans="1:9" ht="14.25" x14ac:dyDescent="0.2">
      <c r="B44" s="25">
        <v>2014</v>
      </c>
      <c r="C44" s="177"/>
      <c r="D44" s="179">
        <v>56993</v>
      </c>
      <c r="E44" s="167">
        <v>711</v>
      </c>
      <c r="F44" s="174">
        <f t="shared" si="0"/>
        <v>12.47521625462776</v>
      </c>
      <c r="G44" s="167">
        <v>163</v>
      </c>
      <c r="H44" s="174">
        <f t="shared" si="1"/>
        <v>2.8600003509202887</v>
      </c>
    </row>
    <row r="45" spans="1:9" ht="14.25" x14ac:dyDescent="0.2">
      <c r="B45" s="25">
        <v>2015</v>
      </c>
      <c r="C45" s="177"/>
      <c r="D45" s="179">
        <v>59054</v>
      </c>
      <c r="E45" s="167">
        <v>649</v>
      </c>
      <c r="F45" s="174">
        <f>(E45/D45)*1000</f>
        <v>10.989941409557355</v>
      </c>
      <c r="G45" s="167">
        <v>170</v>
      </c>
      <c r="H45" s="174">
        <f>(G45/D45)*1000</f>
        <v>2.8787211704541606</v>
      </c>
    </row>
    <row r="46" spans="1:9" s="6" customFormat="1" x14ac:dyDescent="0.2">
      <c r="B46" s="180">
        <v>2016</v>
      </c>
      <c r="C46" s="5"/>
      <c r="D46" s="181">
        <v>60887</v>
      </c>
      <c r="E46" s="182">
        <v>660</v>
      </c>
      <c r="F46" s="183">
        <f>(E46/D46)*1000</f>
        <v>10.83975232808317</v>
      </c>
      <c r="G46" s="182">
        <v>193</v>
      </c>
      <c r="H46" s="183">
        <f>(G46/D46)*1000</f>
        <v>3.1698063626061392</v>
      </c>
    </row>
    <row r="47" spans="1:9" ht="14.25" x14ac:dyDescent="0.2">
      <c r="B47" s="25"/>
      <c r="C47" s="177"/>
      <c r="D47" s="179"/>
      <c r="E47" s="173"/>
      <c r="F47" s="174"/>
      <c r="G47" s="173"/>
      <c r="H47" s="174"/>
    </row>
    <row r="48" spans="1:9" ht="15" x14ac:dyDescent="0.2">
      <c r="A48" s="184"/>
      <c r="B48" s="185" t="s">
        <v>42</v>
      </c>
      <c r="C48" s="186"/>
    </row>
    <row r="49" spans="1:9" ht="15" customHeight="1" x14ac:dyDescent="0.2">
      <c r="A49" s="184"/>
      <c r="B49" s="246" t="s">
        <v>76</v>
      </c>
      <c r="C49" s="246"/>
      <c r="D49" s="246"/>
      <c r="E49" s="246"/>
      <c r="F49" s="246"/>
      <c r="G49" s="246"/>
      <c r="H49" s="246"/>
    </row>
    <row r="50" spans="1:9" ht="15" customHeight="1" x14ac:dyDescent="0.2">
      <c r="A50" s="184"/>
      <c r="B50" s="246"/>
      <c r="C50" s="246"/>
      <c r="D50" s="246"/>
      <c r="E50" s="246"/>
      <c r="F50" s="246"/>
      <c r="G50" s="246"/>
      <c r="H50" s="246"/>
    </row>
    <row r="51" spans="1:9" ht="15" customHeight="1" x14ac:dyDescent="0.2">
      <c r="A51" s="184"/>
      <c r="B51" s="246" t="s">
        <v>68</v>
      </c>
      <c r="C51" s="246"/>
      <c r="D51" s="246"/>
      <c r="E51" s="246"/>
      <c r="F51" s="246"/>
      <c r="G51" s="246"/>
      <c r="H51" s="246"/>
    </row>
    <row r="52" spans="1:9" x14ac:dyDescent="0.2">
      <c r="B52" s="246"/>
      <c r="C52" s="246"/>
      <c r="D52" s="246"/>
      <c r="E52" s="246"/>
      <c r="F52" s="246"/>
      <c r="G52" s="246"/>
      <c r="H52" s="246"/>
    </row>
    <row r="53" spans="1:9" ht="15" x14ac:dyDescent="0.2">
      <c r="B53" s="187" t="s">
        <v>69</v>
      </c>
      <c r="C53" s="188"/>
    </row>
    <row r="54" spans="1:9" ht="15" x14ac:dyDescent="0.2">
      <c r="B54" s="187"/>
      <c r="C54" s="188"/>
    </row>
    <row r="55" spans="1:9" x14ac:dyDescent="0.2">
      <c r="B55" s="85" t="s">
        <v>34</v>
      </c>
      <c r="C55" s="6"/>
      <c r="D55" s="6"/>
      <c r="E55" s="6"/>
      <c r="F55" s="6"/>
    </row>
    <row r="58" spans="1:9" x14ac:dyDescent="0.2">
      <c r="A58" s="242">
        <v>23</v>
      </c>
      <c r="B58" s="242"/>
      <c r="C58" s="242"/>
      <c r="D58" s="242"/>
      <c r="E58" s="242"/>
      <c r="F58" s="242"/>
      <c r="G58" s="242"/>
      <c r="H58" s="242"/>
      <c r="I58" s="242"/>
    </row>
    <row r="59" spans="1:9" x14ac:dyDescent="0.2">
      <c r="B59" s="2"/>
      <c r="C59" s="2"/>
      <c r="D59" s="2"/>
      <c r="E59" s="2"/>
      <c r="F59" s="2"/>
      <c r="G59" s="2"/>
      <c r="H59" s="2"/>
    </row>
  </sheetData>
  <mergeCells count="5">
    <mergeCell ref="C6:H6"/>
    <mergeCell ref="G8:H8"/>
    <mergeCell ref="A58:I58"/>
    <mergeCell ref="B49:H50"/>
    <mergeCell ref="B51:H52"/>
  </mergeCells>
  <pageMargins left="0.7" right="0.7" top="0.75" bottom="0.75" header="0.3" footer="0.3"/>
  <pageSetup scale="91" orientation="portrait" r:id="rId1"/>
  <ignoredErrors>
    <ignoredError sqref="B7:J9 B10:E10 G10 B11:E37 G15:J15 I10:J10 G11 I11:J11 G12 I12:J12 G13 I13:J13 G14 I14:J14 G21:J21 G16 I16:J16 G17 I17:J17 G18 I18:J18 G19 I19:J19 G20 I20:J20 G27:J27 G22 I22:J22 G23 I23:J23 G24 I24:J24 G25 I25:J25 G26 I26:J26 G33:H33 G28 I28:J28 G29 I29:J29 G30 I30:J30 G31 I31:J31 G32 I32:J32 G39:J39 G34 I34:J34 G35 I35:J35 G36 I36:J36 G37 I37:J37 I38:J38 I40:J40 G41 I41:J41 C41:E41 B39:E40 B38 D38:E38 D6:J6 J33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400050</xdr:colOff>
                <xdr:row>3</xdr:row>
                <xdr:rowOff>133350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H31"/>
  <sheetViews>
    <sheetView workbookViewId="0">
      <selection activeCell="C5" sqref="C5"/>
    </sheetView>
  </sheetViews>
  <sheetFormatPr defaultRowHeight="12.75" x14ac:dyDescent="0.2"/>
  <cols>
    <col min="1" max="2" width="9.140625" style="1"/>
    <col min="3" max="3" width="21" style="1" customWidth="1"/>
    <col min="4" max="4" width="20.42578125" style="1" customWidth="1"/>
    <col min="5" max="5" width="19.85546875" style="1" customWidth="1"/>
    <col min="6" max="7" width="9.140625" style="1"/>
    <col min="8" max="8" width="9.140625" style="1" customWidth="1"/>
    <col min="9" max="16384" width="9.140625" style="1"/>
  </cols>
  <sheetData>
    <row r="7" spans="2:8" x14ac:dyDescent="0.2">
      <c r="B7" s="232" t="s">
        <v>95</v>
      </c>
      <c r="C7" s="232"/>
      <c r="D7" s="232"/>
      <c r="E7" s="232"/>
      <c r="F7" s="219"/>
      <c r="G7" s="219"/>
      <c r="H7" s="219"/>
    </row>
    <row r="9" spans="2:8" ht="30.75" customHeight="1" x14ac:dyDescent="0.2">
      <c r="B9" s="191" t="s">
        <v>70</v>
      </c>
      <c r="C9" s="192" t="s">
        <v>71</v>
      </c>
      <c r="D9" s="193" t="s">
        <v>73</v>
      </c>
      <c r="E9" s="193" t="s">
        <v>72</v>
      </c>
    </row>
    <row r="10" spans="2:8" x14ac:dyDescent="0.2">
      <c r="B10" s="59">
        <v>2002</v>
      </c>
      <c r="C10" s="66">
        <v>13.7</v>
      </c>
      <c r="D10" s="194">
        <v>8.6</v>
      </c>
      <c r="E10" s="194">
        <v>15.3</v>
      </c>
    </row>
    <row r="11" spans="2:8" x14ac:dyDescent="0.2">
      <c r="B11" s="59">
        <v>2003</v>
      </c>
      <c r="C11" s="66">
        <v>4.8</v>
      </c>
      <c r="D11" s="195">
        <v>4.8</v>
      </c>
      <c r="E11" s="196">
        <v>8</v>
      </c>
    </row>
    <row r="12" spans="2:8" x14ac:dyDescent="0.2">
      <c r="B12" s="59">
        <v>2004</v>
      </c>
      <c r="C12" s="66">
        <v>6.4</v>
      </c>
      <c r="D12" s="195">
        <v>4.8</v>
      </c>
      <c r="E12" s="195">
        <v>17.399999999999999</v>
      </c>
    </row>
    <row r="13" spans="2:8" x14ac:dyDescent="0.2">
      <c r="B13" s="59">
        <v>2005</v>
      </c>
      <c r="C13" s="197">
        <v>7</v>
      </c>
      <c r="D13" s="195">
        <v>2.8</v>
      </c>
      <c r="E13" s="195" t="s">
        <v>79</v>
      </c>
    </row>
    <row r="14" spans="2:8" x14ac:dyDescent="0.2">
      <c r="B14" s="59">
        <v>2006</v>
      </c>
      <c r="C14" s="66">
        <v>8.6999999999999993</v>
      </c>
      <c r="D14" s="195">
        <v>8.6999999999999993</v>
      </c>
      <c r="E14" s="195">
        <v>18.5</v>
      </c>
    </row>
    <row r="15" spans="2:8" x14ac:dyDescent="0.2">
      <c r="B15" s="59">
        <v>2007</v>
      </c>
      <c r="C15" s="66">
        <v>8.3000000000000007</v>
      </c>
      <c r="D15" s="195">
        <v>8.3000000000000007</v>
      </c>
      <c r="E15" s="195">
        <v>12.4</v>
      </c>
    </row>
    <row r="16" spans="2:8" x14ac:dyDescent="0.2">
      <c r="B16" s="59">
        <v>2008</v>
      </c>
      <c r="C16" s="66">
        <v>2.5</v>
      </c>
      <c r="D16" s="195">
        <v>2.5</v>
      </c>
      <c r="E16" s="195">
        <v>7.6</v>
      </c>
    </row>
    <row r="17" spans="2:6" x14ac:dyDescent="0.2">
      <c r="B17" s="59">
        <v>2009</v>
      </c>
      <c r="C17" s="66">
        <v>3.7</v>
      </c>
      <c r="D17" s="195">
        <v>3.7</v>
      </c>
      <c r="E17" s="195">
        <v>6.2</v>
      </c>
    </row>
    <row r="18" spans="2:6" x14ac:dyDescent="0.2">
      <c r="B18" s="198">
        <v>2010</v>
      </c>
      <c r="C18" s="66">
        <v>2.5</v>
      </c>
      <c r="D18" s="195">
        <v>2.5</v>
      </c>
      <c r="E18" s="195">
        <v>6.1</v>
      </c>
    </row>
    <row r="19" spans="2:6" x14ac:dyDescent="0.2">
      <c r="B19" s="198">
        <v>2011</v>
      </c>
      <c r="C19" s="66">
        <v>6.3</v>
      </c>
      <c r="D19" s="195">
        <v>6.3</v>
      </c>
      <c r="E19" s="195">
        <v>7.6</v>
      </c>
    </row>
    <row r="20" spans="2:6" x14ac:dyDescent="0.2">
      <c r="B20" s="198">
        <v>2012</v>
      </c>
      <c r="C20" s="197">
        <v>4</v>
      </c>
      <c r="D20" s="196">
        <v>4</v>
      </c>
      <c r="E20" s="195">
        <v>6.3</v>
      </c>
    </row>
    <row r="21" spans="2:6" x14ac:dyDescent="0.2">
      <c r="B21" s="198">
        <v>2013</v>
      </c>
      <c r="C21" s="197">
        <v>2.9</v>
      </c>
      <c r="D21" s="195">
        <v>2.9</v>
      </c>
      <c r="E21" s="195">
        <v>8.6</v>
      </c>
    </row>
    <row r="22" spans="2:6" x14ac:dyDescent="0.2">
      <c r="B22" s="198">
        <v>2014</v>
      </c>
      <c r="C22" s="197">
        <v>4.2</v>
      </c>
      <c r="D22" s="199">
        <v>4.2</v>
      </c>
      <c r="E22" s="66">
        <v>8.4</v>
      </c>
    </row>
    <row r="23" spans="2:6" x14ac:dyDescent="0.2">
      <c r="B23" s="198">
        <v>2015</v>
      </c>
      <c r="C23" s="197">
        <v>0</v>
      </c>
      <c r="D23" s="196">
        <v>0</v>
      </c>
      <c r="E23" s="196">
        <v>3</v>
      </c>
    </row>
    <row r="24" spans="2:6" x14ac:dyDescent="0.2">
      <c r="B24" s="200">
        <v>2016</v>
      </c>
      <c r="C24" s="201">
        <v>1.5</v>
      </c>
      <c r="D24" s="202">
        <v>1.5</v>
      </c>
      <c r="E24" s="202">
        <v>9</v>
      </c>
    </row>
    <row r="25" spans="2:6" x14ac:dyDescent="0.2">
      <c r="B25" s="198"/>
      <c r="C25" s="197"/>
      <c r="D25" s="197"/>
      <c r="E25" s="197"/>
    </row>
    <row r="26" spans="2:6" ht="15" x14ac:dyDescent="0.2">
      <c r="B26" s="185" t="s">
        <v>42</v>
      </c>
      <c r="C26" s="6"/>
      <c r="D26" s="6"/>
      <c r="E26" s="6"/>
      <c r="F26" s="6"/>
    </row>
    <row r="27" spans="2:6" s="6" customFormat="1" ht="15" x14ac:dyDescent="0.2">
      <c r="B27" s="189" t="s">
        <v>67</v>
      </c>
    </row>
    <row r="28" spans="2:6" ht="15" x14ac:dyDescent="0.2">
      <c r="B28" s="187" t="s">
        <v>74</v>
      </c>
      <c r="C28" s="6"/>
      <c r="D28" s="6"/>
      <c r="E28" s="6"/>
      <c r="F28" s="6"/>
    </row>
    <row r="29" spans="2:6" ht="15" x14ac:dyDescent="0.25">
      <c r="B29" s="190" t="s">
        <v>75</v>
      </c>
    </row>
    <row r="31" spans="2:6" x14ac:dyDescent="0.2">
      <c r="B31" s="85" t="s">
        <v>77</v>
      </c>
    </row>
  </sheetData>
  <mergeCells count="1">
    <mergeCell ref="B7:E7"/>
  </mergeCells>
  <pageMargins left="0.7" right="0.7" top="0.75" bottom="0.75" header="0.3" footer="0.3"/>
  <pageSetup orientation="portrait" r:id="rId1"/>
  <ignoredErrors>
    <ignoredError sqref="E13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219075</xdr:colOff>
                <xdr:row>3</xdr:row>
                <xdr:rowOff>47625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54"/>
  <sheetViews>
    <sheetView zoomScaleNormal="100" workbookViewId="0">
      <selection activeCell="D2" sqref="D2"/>
    </sheetView>
  </sheetViews>
  <sheetFormatPr defaultRowHeight="12.75" x14ac:dyDescent="0.2"/>
  <cols>
    <col min="1" max="1" width="9.140625" style="1"/>
    <col min="2" max="6" width="13.7109375" style="1" customWidth="1"/>
    <col min="7" max="16384" width="9.140625" style="1"/>
  </cols>
  <sheetData>
    <row r="2" spans="2:6" ht="21.75" customHeight="1" x14ac:dyDescent="0.2"/>
    <row r="6" spans="2:6" x14ac:dyDescent="0.2">
      <c r="B6" s="203"/>
      <c r="C6" s="232" t="s">
        <v>97</v>
      </c>
      <c r="D6" s="232"/>
      <c r="E6" s="232"/>
      <c r="F6" s="232"/>
    </row>
    <row r="9" spans="2:6" ht="27" x14ac:dyDescent="0.2">
      <c r="B9" s="204" t="s">
        <v>39</v>
      </c>
      <c r="C9" s="204" t="s">
        <v>43</v>
      </c>
      <c r="D9" s="204" t="s">
        <v>44</v>
      </c>
      <c r="E9" s="204" t="s">
        <v>45</v>
      </c>
      <c r="F9" s="204" t="s">
        <v>46</v>
      </c>
    </row>
    <row r="10" spans="2:6" ht="14.25" x14ac:dyDescent="0.2">
      <c r="B10" s="59">
        <v>1985</v>
      </c>
      <c r="C10" s="205">
        <v>176</v>
      </c>
      <c r="D10" s="206">
        <f>(176/20800)*1000</f>
        <v>8.4615384615384617</v>
      </c>
      <c r="E10" s="207" t="s">
        <v>47</v>
      </c>
      <c r="F10" s="207" t="s">
        <v>47</v>
      </c>
    </row>
    <row r="11" spans="2:6" ht="14.25" x14ac:dyDescent="0.2">
      <c r="B11" s="59">
        <v>1986</v>
      </c>
      <c r="C11" s="205"/>
      <c r="D11" s="206"/>
      <c r="E11" s="207" t="s">
        <v>48</v>
      </c>
      <c r="F11" s="207" t="s">
        <v>47</v>
      </c>
    </row>
    <row r="12" spans="2:6" ht="14.25" x14ac:dyDescent="0.2">
      <c r="B12" s="59">
        <v>1987</v>
      </c>
      <c r="C12" s="205">
        <v>279</v>
      </c>
      <c r="D12" s="206">
        <f>(279/22300)*1000</f>
        <v>12.511210762331839</v>
      </c>
      <c r="E12" s="205">
        <v>80</v>
      </c>
      <c r="F12" s="207" t="s">
        <v>47</v>
      </c>
    </row>
    <row r="13" spans="2:6" ht="14.25" x14ac:dyDescent="0.2">
      <c r="B13" s="59">
        <v>1988</v>
      </c>
      <c r="C13" s="205">
        <v>254</v>
      </c>
      <c r="D13" s="206">
        <f>(254/23700)*1000</f>
        <v>10.717299578059073</v>
      </c>
      <c r="E13" s="205">
        <v>102</v>
      </c>
      <c r="F13" s="207" t="s">
        <v>47</v>
      </c>
    </row>
    <row r="14" spans="2:6" x14ac:dyDescent="0.2">
      <c r="B14" s="59">
        <v>1989</v>
      </c>
      <c r="C14" s="205">
        <v>267</v>
      </c>
      <c r="D14" s="206">
        <f>(267/25000)*1000</f>
        <v>10.68</v>
      </c>
      <c r="E14" s="205">
        <v>140</v>
      </c>
      <c r="F14" s="205">
        <v>76</v>
      </c>
    </row>
    <row r="15" spans="2:6" x14ac:dyDescent="0.2">
      <c r="B15" s="59">
        <v>1990</v>
      </c>
      <c r="C15" s="205">
        <v>274</v>
      </c>
      <c r="D15" s="206">
        <f>(274/26300)*1000</f>
        <v>10.418250950570341</v>
      </c>
      <c r="E15" s="205">
        <v>131</v>
      </c>
      <c r="F15" s="205">
        <v>110</v>
      </c>
    </row>
    <row r="16" spans="2:6" x14ac:dyDescent="0.2">
      <c r="B16" s="59"/>
      <c r="C16" s="205"/>
      <c r="D16" s="206"/>
      <c r="E16" s="205"/>
      <c r="F16" s="205"/>
    </row>
    <row r="17" spans="1:6" x14ac:dyDescent="0.2">
      <c r="B17" s="59">
        <v>1991</v>
      </c>
      <c r="C17" s="205">
        <v>279</v>
      </c>
      <c r="D17" s="206">
        <f>(279/27500)*1000</f>
        <v>10.145454545454546</v>
      </c>
      <c r="E17" s="205">
        <v>38</v>
      </c>
      <c r="F17" s="205">
        <v>153</v>
      </c>
    </row>
    <row r="18" spans="1:6" x14ac:dyDescent="0.2">
      <c r="B18" s="59">
        <v>1992</v>
      </c>
      <c r="C18" s="205">
        <v>261</v>
      </c>
      <c r="D18" s="206">
        <f>(261/28700)*1000</f>
        <v>9.094076655052266</v>
      </c>
      <c r="E18" s="205">
        <v>121</v>
      </c>
      <c r="F18" s="205">
        <v>71</v>
      </c>
    </row>
    <row r="19" spans="1:6" x14ac:dyDescent="0.2">
      <c r="B19" s="59">
        <v>1993</v>
      </c>
      <c r="C19" s="205">
        <v>245</v>
      </c>
      <c r="D19" s="206">
        <f>(245/30000)*1000</f>
        <v>8.1666666666666661</v>
      </c>
      <c r="E19" s="205">
        <v>164</v>
      </c>
      <c r="F19" s="205">
        <v>77</v>
      </c>
    </row>
    <row r="20" spans="1:6" x14ac:dyDescent="0.2">
      <c r="B20" s="59">
        <v>1994</v>
      </c>
      <c r="C20" s="205">
        <v>237</v>
      </c>
      <c r="D20" s="206">
        <f>(237/31300)*1000</f>
        <v>7.5718849840255587</v>
      </c>
      <c r="E20" s="205">
        <v>149</v>
      </c>
      <c r="F20" s="205">
        <v>69</v>
      </c>
    </row>
    <row r="21" spans="1:6" x14ac:dyDescent="0.2">
      <c r="B21" s="59">
        <v>1995</v>
      </c>
      <c r="C21" s="205">
        <v>289</v>
      </c>
      <c r="D21" s="206">
        <f>(289/32600)*1000</f>
        <v>8.8650306748466257</v>
      </c>
      <c r="E21" s="208">
        <v>140</v>
      </c>
      <c r="F21" s="208">
        <v>26</v>
      </c>
    </row>
    <row r="22" spans="1:6" x14ac:dyDescent="0.2">
      <c r="B22" s="59"/>
      <c r="C22" s="205"/>
      <c r="D22" s="206"/>
      <c r="E22" s="208"/>
      <c r="F22" s="208"/>
    </row>
    <row r="23" spans="1:6" x14ac:dyDescent="0.2">
      <c r="B23" s="59">
        <v>1996</v>
      </c>
      <c r="C23" s="205">
        <v>300</v>
      </c>
      <c r="D23" s="206">
        <f>(300/34300)*1000</f>
        <v>8.7463556851311957</v>
      </c>
      <c r="E23" s="208">
        <v>144</v>
      </c>
      <c r="F23" s="209">
        <v>34</v>
      </c>
    </row>
    <row r="24" spans="1:6" x14ac:dyDescent="0.2">
      <c r="B24" s="59">
        <v>1997</v>
      </c>
      <c r="C24" s="205">
        <v>310</v>
      </c>
      <c r="D24" s="206">
        <f>(310/35900)*1000</f>
        <v>8.6350974930362128</v>
      </c>
      <c r="E24" s="208">
        <v>151</v>
      </c>
      <c r="F24" s="209">
        <v>40</v>
      </c>
    </row>
    <row r="25" spans="1:6" x14ac:dyDescent="0.2">
      <c r="B25" s="59">
        <v>1998</v>
      </c>
      <c r="C25" s="205">
        <v>300</v>
      </c>
      <c r="D25" s="206">
        <f>(300/38100)*1000</f>
        <v>7.8740157480314963</v>
      </c>
      <c r="E25" s="208">
        <v>168</v>
      </c>
      <c r="F25" s="209">
        <v>76</v>
      </c>
    </row>
    <row r="26" spans="1:6" x14ac:dyDescent="0.2">
      <c r="A26" s="6"/>
      <c r="B26" s="59">
        <v>1999</v>
      </c>
      <c r="C26" s="205">
        <v>375</v>
      </c>
      <c r="D26" s="210">
        <f>(414/39000)*1000</f>
        <v>10.615384615384615</v>
      </c>
      <c r="E26" s="208">
        <v>156</v>
      </c>
      <c r="F26" s="209">
        <v>64</v>
      </c>
    </row>
    <row r="27" spans="1:6" x14ac:dyDescent="0.2">
      <c r="A27" s="6"/>
      <c r="B27" s="59">
        <v>2000</v>
      </c>
      <c r="C27" s="205"/>
      <c r="D27" s="206"/>
      <c r="E27" s="205">
        <v>94</v>
      </c>
      <c r="F27" s="209" t="s">
        <v>64</v>
      </c>
    </row>
    <row r="28" spans="1:6" ht="14.25" x14ac:dyDescent="0.2">
      <c r="A28" s="6"/>
      <c r="B28" s="59">
        <v>2000</v>
      </c>
      <c r="C28" s="208">
        <v>414</v>
      </c>
      <c r="D28" s="206">
        <f>(341/40200)*1000</f>
        <v>8.4825870646766166</v>
      </c>
      <c r="E28" s="205">
        <v>161</v>
      </c>
      <c r="F28" s="207" t="s">
        <v>64</v>
      </c>
    </row>
    <row r="29" spans="1:6" ht="14.25" x14ac:dyDescent="0.2">
      <c r="A29" s="6"/>
      <c r="B29" s="59"/>
      <c r="C29" s="208"/>
      <c r="D29" s="206"/>
      <c r="E29" s="205"/>
      <c r="F29" s="207"/>
    </row>
    <row r="30" spans="1:6" ht="14.25" x14ac:dyDescent="0.2">
      <c r="A30" s="6"/>
      <c r="B30" s="59">
        <v>2001</v>
      </c>
      <c r="C30" s="205">
        <v>341</v>
      </c>
      <c r="D30" s="206">
        <f>(321/41400)*1000</f>
        <v>7.7536231884057969</v>
      </c>
      <c r="E30" s="205">
        <v>170</v>
      </c>
      <c r="F30" s="207" t="s">
        <v>64</v>
      </c>
    </row>
    <row r="31" spans="1:6" ht="14.25" x14ac:dyDescent="0.2">
      <c r="A31" s="6"/>
      <c r="B31" s="59">
        <v>2002</v>
      </c>
      <c r="C31" s="205">
        <v>321</v>
      </c>
      <c r="D31" s="206">
        <f>(321/42500)*1000</f>
        <v>7.5529411764705889</v>
      </c>
      <c r="E31" s="205">
        <v>193</v>
      </c>
      <c r="F31" s="207" t="s">
        <v>64</v>
      </c>
    </row>
    <row r="32" spans="1:6" ht="14.25" x14ac:dyDescent="0.2">
      <c r="A32" s="6"/>
      <c r="B32" s="59">
        <v>2003</v>
      </c>
      <c r="C32" s="205">
        <v>344</v>
      </c>
      <c r="D32" s="206">
        <f>(344/43600)*1000</f>
        <v>7.8899082568807346</v>
      </c>
      <c r="E32" s="205">
        <v>175</v>
      </c>
      <c r="F32" s="207" t="s">
        <v>64</v>
      </c>
    </row>
    <row r="33" spans="1:7" ht="14.25" x14ac:dyDescent="0.2">
      <c r="A33" s="6"/>
      <c r="B33" s="59">
        <v>2004</v>
      </c>
      <c r="C33" s="211">
        <v>337</v>
      </c>
      <c r="D33" s="206">
        <f>(337/44200)*1000</f>
        <v>7.6244343891402711</v>
      </c>
      <c r="E33" s="205">
        <v>171</v>
      </c>
      <c r="F33" s="207" t="s">
        <v>64</v>
      </c>
    </row>
    <row r="34" spans="1:7" x14ac:dyDescent="0.2">
      <c r="A34" s="6"/>
      <c r="B34" s="59">
        <v>2005</v>
      </c>
      <c r="C34" s="211">
        <v>418</v>
      </c>
      <c r="D34" s="206">
        <f>(418/48400)*1000</f>
        <v>8.6363636363636367</v>
      </c>
      <c r="E34" s="208">
        <v>200</v>
      </c>
      <c r="F34" s="209">
        <v>145</v>
      </c>
    </row>
    <row r="35" spans="1:7" x14ac:dyDescent="0.2">
      <c r="A35" s="6"/>
      <c r="B35" s="59"/>
      <c r="C35" s="211"/>
      <c r="D35" s="206"/>
      <c r="E35" s="208"/>
      <c r="F35" s="209"/>
    </row>
    <row r="36" spans="1:7" x14ac:dyDescent="0.2">
      <c r="A36" s="6"/>
      <c r="B36" s="59">
        <v>2006</v>
      </c>
      <c r="C36" s="208">
        <v>529</v>
      </c>
      <c r="D36" s="206">
        <f>(529/52000)*1000</f>
        <v>10.173076923076923</v>
      </c>
      <c r="E36" s="208">
        <v>222</v>
      </c>
      <c r="F36" s="209">
        <v>158</v>
      </c>
    </row>
    <row r="37" spans="1:7" x14ac:dyDescent="0.2">
      <c r="A37" s="6"/>
      <c r="B37" s="59">
        <v>2007</v>
      </c>
      <c r="C37" s="205">
        <v>482</v>
      </c>
      <c r="D37" s="206">
        <v>8.9</v>
      </c>
      <c r="E37" s="208">
        <v>229</v>
      </c>
      <c r="F37" s="209">
        <v>162</v>
      </c>
    </row>
    <row r="38" spans="1:7" x14ac:dyDescent="0.2">
      <c r="A38" s="6"/>
      <c r="B38" s="59">
        <v>2008</v>
      </c>
      <c r="C38" s="205">
        <v>487</v>
      </c>
      <c r="D38" s="206">
        <v>8.6999999999999993</v>
      </c>
      <c r="E38" s="208">
        <v>215</v>
      </c>
      <c r="F38" s="209">
        <v>196</v>
      </c>
    </row>
    <row r="39" spans="1:7" x14ac:dyDescent="0.2">
      <c r="A39" s="6"/>
      <c r="B39" s="59">
        <v>2009</v>
      </c>
      <c r="C39" s="205">
        <v>554</v>
      </c>
      <c r="D39" s="206">
        <v>9.9</v>
      </c>
      <c r="E39" s="208">
        <v>232</v>
      </c>
      <c r="F39" s="209">
        <v>93</v>
      </c>
    </row>
    <row r="40" spans="1:7" ht="14.25" x14ac:dyDescent="0.2">
      <c r="A40" s="6"/>
      <c r="B40" s="59">
        <v>2010</v>
      </c>
      <c r="C40" s="212">
        <v>530</v>
      </c>
      <c r="D40" s="206">
        <v>9.6</v>
      </c>
      <c r="E40" s="211">
        <v>268</v>
      </c>
      <c r="F40" s="213" t="s">
        <v>64</v>
      </c>
    </row>
    <row r="41" spans="1:7" ht="14.25" x14ac:dyDescent="0.2">
      <c r="A41" s="6"/>
      <c r="B41" s="59">
        <v>2011</v>
      </c>
      <c r="C41" s="212">
        <v>533</v>
      </c>
      <c r="D41" s="206">
        <f>(533/55277)*1000</f>
        <v>9.6423467264866023</v>
      </c>
      <c r="E41" s="211" t="s">
        <v>64</v>
      </c>
      <c r="F41" s="213" t="s">
        <v>64</v>
      </c>
    </row>
    <row r="42" spans="1:7" ht="14.25" x14ac:dyDescent="0.2">
      <c r="A42" s="6"/>
      <c r="B42" s="59">
        <v>2012</v>
      </c>
      <c r="C42" s="212">
        <v>473</v>
      </c>
      <c r="D42" s="206">
        <f>(473/56124)*1000</f>
        <v>8.4277670871641366</v>
      </c>
      <c r="E42" s="211" t="s">
        <v>64</v>
      </c>
      <c r="F42" s="213" t="s">
        <v>64</v>
      </c>
    </row>
    <row r="43" spans="1:7" ht="14.25" x14ac:dyDescent="0.2">
      <c r="A43" s="6"/>
      <c r="B43" s="59">
        <v>2013</v>
      </c>
      <c r="C43" s="212">
        <v>527</v>
      </c>
      <c r="D43" s="206">
        <f>(527/56239)*1000</f>
        <v>9.3707213855153881</v>
      </c>
      <c r="E43" s="211" t="s">
        <v>64</v>
      </c>
      <c r="F43" s="213" t="s">
        <v>64</v>
      </c>
    </row>
    <row r="44" spans="1:7" x14ac:dyDescent="0.2">
      <c r="A44" s="6"/>
      <c r="B44" s="59">
        <v>2014</v>
      </c>
      <c r="C44" s="212">
        <v>452</v>
      </c>
      <c r="D44" s="206">
        <f>(452/56992)*1000</f>
        <v>7.9309376754632224</v>
      </c>
      <c r="E44" s="84" t="s">
        <v>64</v>
      </c>
      <c r="F44" s="84" t="s">
        <v>64</v>
      </c>
    </row>
    <row r="45" spans="1:7" s="6" customFormat="1" x14ac:dyDescent="0.2">
      <c r="B45" s="59">
        <v>2015</v>
      </c>
      <c r="C45" s="212">
        <v>468</v>
      </c>
      <c r="D45" s="206">
        <f>(468/59054)*1000</f>
        <v>7.9249500457208661</v>
      </c>
      <c r="E45" s="84" t="s">
        <v>64</v>
      </c>
      <c r="F45" s="84" t="s">
        <v>64</v>
      </c>
      <c r="G45" s="1"/>
    </row>
    <row r="46" spans="1:7" x14ac:dyDescent="0.2">
      <c r="A46" s="6"/>
      <c r="B46" s="68">
        <v>2016</v>
      </c>
      <c r="C46" s="214">
        <v>493</v>
      </c>
      <c r="D46" s="215">
        <v>8.1</v>
      </c>
      <c r="E46" s="216" t="s">
        <v>64</v>
      </c>
      <c r="F46" s="216" t="s">
        <v>64</v>
      </c>
    </row>
    <row r="47" spans="1:7" ht="14.25" x14ac:dyDescent="0.2">
      <c r="A47" s="6"/>
      <c r="B47" s="59"/>
      <c r="C47" s="212"/>
      <c r="D47" s="206"/>
      <c r="E47" s="211"/>
      <c r="F47" s="213"/>
    </row>
    <row r="48" spans="1:7" x14ac:dyDescent="0.2">
      <c r="A48" s="6"/>
      <c r="B48" s="186" t="s">
        <v>42</v>
      </c>
      <c r="C48" s="205"/>
      <c r="D48" s="205"/>
      <c r="E48" s="208"/>
      <c r="F48" s="208"/>
    </row>
    <row r="49" spans="1:7" x14ac:dyDescent="0.2">
      <c r="A49" s="6"/>
      <c r="B49" s="1" t="s">
        <v>49</v>
      </c>
      <c r="C49" s="6"/>
      <c r="D49" s="6"/>
      <c r="E49" s="6"/>
      <c r="F49" s="6"/>
    </row>
    <row r="50" spans="1:7" ht="14.25" x14ac:dyDescent="0.2">
      <c r="A50" s="217"/>
      <c r="B50" s="1" t="s">
        <v>50</v>
      </c>
    </row>
    <row r="51" spans="1:7" ht="14.25" x14ac:dyDescent="0.2">
      <c r="A51" s="217"/>
    </row>
    <row r="52" spans="1:7" ht="14.25" x14ac:dyDescent="0.2">
      <c r="A52" s="217"/>
      <c r="B52" s="188" t="s">
        <v>51</v>
      </c>
    </row>
    <row r="53" spans="1:7" ht="14.25" x14ac:dyDescent="0.2">
      <c r="A53" s="217"/>
      <c r="B53" s="218"/>
    </row>
    <row r="54" spans="1:7" x14ac:dyDescent="0.2">
      <c r="A54" s="3"/>
      <c r="B54" s="3"/>
      <c r="C54" s="3"/>
      <c r="D54" s="3"/>
      <c r="E54" s="3"/>
      <c r="F54" s="3"/>
      <c r="G54" s="3"/>
    </row>
  </sheetData>
  <mergeCells count="1">
    <mergeCell ref="C6:F6"/>
  </mergeCells>
  <pageMargins left="0.7" right="0.7" top="0.75" bottom="0.75" header="0.3" footer="0.3"/>
  <pageSetup orientation="portrait" r:id="rId1"/>
  <ignoredErrors>
    <ignoredError sqref="B7:F26 B34:F38 B27:E27 B48:F52 B41:D41 B40:E40 B28:E28 B29:E33 D6:F6 B39 D39:F39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381000</xdr:colOff>
                <xdr:row>3</xdr:row>
                <xdr:rowOff>28575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O59"/>
  <sheetViews>
    <sheetView zoomScaleNormal="100" workbookViewId="0">
      <selection activeCell="H3" sqref="H3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6" spans="2:15" x14ac:dyDescent="0.2">
      <c r="B6" s="160"/>
      <c r="C6" s="232" t="s">
        <v>98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2:15" x14ac:dyDescent="0.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2:15" x14ac:dyDescent="0.2">
      <c r="G8" s="6"/>
      <c r="H8" s="6"/>
      <c r="I8" s="6"/>
      <c r="J8" s="6"/>
      <c r="K8" s="6"/>
      <c r="L8" s="6"/>
      <c r="M8" s="5"/>
      <c r="N8" s="5"/>
      <c r="O8" s="5"/>
    </row>
    <row r="9" spans="2:15" x14ac:dyDescent="0.2">
      <c r="B9" s="220"/>
      <c r="C9" s="221" t="s">
        <v>52</v>
      </c>
      <c r="D9" s="221" t="s">
        <v>53</v>
      </c>
      <c r="E9" s="221" t="s">
        <v>54</v>
      </c>
      <c r="F9" s="221" t="s">
        <v>9</v>
      </c>
      <c r="G9" s="221" t="s">
        <v>55</v>
      </c>
      <c r="H9" s="221" t="s">
        <v>11</v>
      </c>
      <c r="I9" s="221" t="s">
        <v>12</v>
      </c>
      <c r="J9" s="221" t="s">
        <v>56</v>
      </c>
      <c r="K9" s="221" t="s">
        <v>57</v>
      </c>
      <c r="L9" s="221" t="s">
        <v>58</v>
      </c>
      <c r="M9" s="11" t="s">
        <v>59</v>
      </c>
      <c r="N9" s="11" t="s">
        <v>60</v>
      </c>
      <c r="O9" s="221" t="s">
        <v>5</v>
      </c>
    </row>
    <row r="10" spans="2:15" x14ac:dyDescent="0.2">
      <c r="B10" s="222"/>
      <c r="C10" s="67"/>
      <c r="D10" s="67"/>
      <c r="E10" s="67"/>
      <c r="F10" s="67"/>
      <c r="G10" s="110"/>
      <c r="H10" s="110"/>
      <c r="I10" s="223"/>
      <c r="J10" s="223"/>
      <c r="K10" s="223"/>
      <c r="L10" s="223"/>
      <c r="M10" s="223"/>
      <c r="N10" s="59"/>
    </row>
    <row r="11" spans="2:15" x14ac:dyDescent="0.2">
      <c r="B11" s="77" t="s">
        <v>37</v>
      </c>
      <c r="C11" s="224"/>
      <c r="D11" s="31"/>
      <c r="E11" s="224"/>
      <c r="F11" s="31"/>
      <c r="G11" s="224"/>
      <c r="H11" s="31"/>
      <c r="I11" s="31"/>
      <c r="J11" s="42"/>
      <c r="K11" s="42"/>
      <c r="L11" s="42"/>
      <c r="M11" s="42"/>
      <c r="N11" s="42"/>
      <c r="O11" s="34"/>
    </row>
    <row r="12" spans="2:15" x14ac:dyDescent="0.2">
      <c r="B12" s="63">
        <v>2007</v>
      </c>
      <c r="C12" s="224">
        <v>66</v>
      </c>
      <c r="D12" s="42">
        <v>68</v>
      </c>
      <c r="E12" s="225">
        <v>65</v>
      </c>
      <c r="F12" s="42">
        <v>47</v>
      </c>
      <c r="G12" s="224">
        <v>59</v>
      </c>
      <c r="H12" s="42">
        <v>55</v>
      </c>
      <c r="I12" s="42">
        <v>66</v>
      </c>
      <c r="J12" s="42">
        <v>76</v>
      </c>
      <c r="K12" s="42">
        <v>70</v>
      </c>
      <c r="L12" s="42">
        <v>62</v>
      </c>
      <c r="M12" s="42">
        <v>57</v>
      </c>
      <c r="N12" s="42">
        <v>53</v>
      </c>
      <c r="O12" s="226">
        <f t="shared" ref="O12:O16" si="0">SUM(C12:N12)</f>
        <v>744</v>
      </c>
    </row>
    <row r="13" spans="2:15" x14ac:dyDescent="0.2">
      <c r="B13" s="63">
        <v>2008</v>
      </c>
      <c r="C13" s="224">
        <v>62</v>
      </c>
      <c r="D13" s="42">
        <v>65</v>
      </c>
      <c r="E13" s="225">
        <v>61</v>
      </c>
      <c r="F13" s="42">
        <v>54</v>
      </c>
      <c r="G13" s="224">
        <v>57</v>
      </c>
      <c r="H13" s="42">
        <v>77</v>
      </c>
      <c r="I13" s="42">
        <v>75</v>
      </c>
      <c r="J13" s="42">
        <v>77</v>
      </c>
      <c r="K13" s="42">
        <v>76</v>
      </c>
      <c r="L13" s="42">
        <v>61</v>
      </c>
      <c r="M13" s="42">
        <v>62</v>
      </c>
      <c r="N13" s="42">
        <v>66</v>
      </c>
      <c r="O13" s="226">
        <f t="shared" si="0"/>
        <v>793</v>
      </c>
    </row>
    <row r="14" spans="2:15" x14ac:dyDescent="0.2">
      <c r="B14" s="63">
        <v>2009</v>
      </c>
      <c r="C14" s="224">
        <v>67</v>
      </c>
      <c r="D14" s="42">
        <v>61</v>
      </c>
      <c r="E14" s="225">
        <v>68</v>
      </c>
      <c r="F14" s="42">
        <v>66</v>
      </c>
      <c r="G14" s="224">
        <v>67</v>
      </c>
      <c r="H14" s="42">
        <v>70</v>
      </c>
      <c r="I14" s="42">
        <v>63</v>
      </c>
      <c r="J14" s="42">
        <v>72</v>
      </c>
      <c r="K14" s="42">
        <v>85</v>
      </c>
      <c r="L14" s="42">
        <v>83</v>
      </c>
      <c r="M14" s="42">
        <v>46</v>
      </c>
      <c r="N14" s="42">
        <v>76</v>
      </c>
      <c r="O14" s="226">
        <f t="shared" si="0"/>
        <v>824</v>
      </c>
    </row>
    <row r="15" spans="2:15" x14ac:dyDescent="0.2">
      <c r="B15" s="66">
        <v>2010</v>
      </c>
      <c r="C15" s="224">
        <v>58</v>
      </c>
      <c r="D15" s="42">
        <v>65</v>
      </c>
      <c r="E15" s="225">
        <v>75</v>
      </c>
      <c r="F15" s="42">
        <v>67</v>
      </c>
      <c r="G15" s="225">
        <v>61</v>
      </c>
      <c r="H15" s="42">
        <v>63</v>
      </c>
      <c r="I15" s="42">
        <v>70</v>
      </c>
      <c r="J15" s="42">
        <v>67</v>
      </c>
      <c r="K15" s="42">
        <v>79</v>
      </c>
      <c r="L15" s="42">
        <v>82</v>
      </c>
      <c r="M15" s="42">
        <v>72</v>
      </c>
      <c r="N15" s="42">
        <v>62</v>
      </c>
      <c r="O15" s="226">
        <f t="shared" si="0"/>
        <v>821</v>
      </c>
    </row>
    <row r="16" spans="2:15" ht="14.25" x14ac:dyDescent="0.2">
      <c r="B16" s="66">
        <v>2011</v>
      </c>
      <c r="C16" s="224">
        <v>70</v>
      </c>
      <c r="D16" s="42">
        <v>62</v>
      </c>
      <c r="E16" s="225">
        <v>59</v>
      </c>
      <c r="F16" s="42">
        <v>44</v>
      </c>
      <c r="G16" s="225">
        <v>63</v>
      </c>
      <c r="H16" s="42">
        <v>60</v>
      </c>
      <c r="I16" s="42">
        <v>79</v>
      </c>
      <c r="J16" s="42">
        <v>74</v>
      </c>
      <c r="K16" s="42">
        <v>81</v>
      </c>
      <c r="L16" s="42">
        <v>68</v>
      </c>
      <c r="M16" s="42">
        <v>69</v>
      </c>
      <c r="N16" s="42">
        <v>71</v>
      </c>
      <c r="O16" s="226">
        <f t="shared" si="0"/>
        <v>800</v>
      </c>
    </row>
    <row r="17" spans="2:15" ht="14.25" x14ac:dyDescent="0.2">
      <c r="B17" s="66">
        <v>2012</v>
      </c>
      <c r="C17" s="224">
        <v>60</v>
      </c>
      <c r="D17" s="42">
        <v>52</v>
      </c>
      <c r="E17" s="225">
        <v>59</v>
      </c>
      <c r="F17" s="42">
        <v>64</v>
      </c>
      <c r="G17" s="225">
        <v>64</v>
      </c>
      <c r="H17" s="42">
        <v>44</v>
      </c>
      <c r="I17" s="42">
        <v>73</v>
      </c>
      <c r="J17" s="42">
        <v>79</v>
      </c>
      <c r="K17" s="42">
        <v>64</v>
      </c>
      <c r="L17" s="42">
        <v>73</v>
      </c>
      <c r="M17" s="42">
        <v>63</v>
      </c>
      <c r="N17" s="42">
        <v>70</v>
      </c>
      <c r="O17" s="226">
        <f t="shared" ref="O17" si="1">SUM(C17:N17)</f>
        <v>765</v>
      </c>
    </row>
    <row r="18" spans="2:15" ht="14.25" customHeight="1" x14ac:dyDescent="0.2">
      <c r="B18" s="66">
        <v>2013</v>
      </c>
      <c r="C18" s="224">
        <v>78</v>
      </c>
      <c r="D18" s="42">
        <v>64</v>
      </c>
      <c r="E18" s="225">
        <v>57</v>
      </c>
      <c r="F18" s="42">
        <v>54</v>
      </c>
      <c r="G18" s="225">
        <v>49</v>
      </c>
      <c r="H18" s="42">
        <v>44</v>
      </c>
      <c r="I18" s="42">
        <v>53</v>
      </c>
      <c r="J18" s="42">
        <v>67</v>
      </c>
      <c r="K18" s="42">
        <v>60</v>
      </c>
      <c r="L18" s="42">
        <v>65</v>
      </c>
      <c r="M18" s="42">
        <v>55</v>
      </c>
      <c r="N18" s="42">
        <v>59</v>
      </c>
      <c r="O18" s="226">
        <f t="shared" ref="O18:O21" si="2">SUM(C18:N18)</f>
        <v>705</v>
      </c>
    </row>
    <row r="19" spans="2:15" ht="14.25" customHeight="1" x14ac:dyDescent="0.2">
      <c r="B19" s="66">
        <v>2014</v>
      </c>
      <c r="C19" s="224">
        <v>57</v>
      </c>
      <c r="D19" s="42">
        <v>57</v>
      </c>
      <c r="E19" s="225">
        <v>54</v>
      </c>
      <c r="F19" s="42">
        <v>53</v>
      </c>
      <c r="G19" s="225">
        <v>45</v>
      </c>
      <c r="H19" s="42">
        <v>51</v>
      </c>
      <c r="I19" s="42">
        <v>57</v>
      </c>
      <c r="J19" s="42">
        <v>59</v>
      </c>
      <c r="K19" s="42">
        <v>67</v>
      </c>
      <c r="L19" s="42">
        <v>76</v>
      </c>
      <c r="M19" s="42">
        <v>63</v>
      </c>
      <c r="N19" s="226">
        <v>72</v>
      </c>
      <c r="O19" s="226">
        <f t="shared" si="2"/>
        <v>711</v>
      </c>
    </row>
    <row r="20" spans="2:15" ht="14.25" customHeight="1" x14ac:dyDescent="0.2">
      <c r="B20" s="66">
        <v>2015</v>
      </c>
      <c r="C20" s="224">
        <v>56</v>
      </c>
      <c r="D20" s="42">
        <v>42</v>
      </c>
      <c r="E20" s="225">
        <v>58</v>
      </c>
      <c r="F20" s="42">
        <v>49</v>
      </c>
      <c r="G20" s="225">
        <v>62</v>
      </c>
      <c r="H20" s="42">
        <v>44</v>
      </c>
      <c r="I20" s="42">
        <v>44</v>
      </c>
      <c r="J20" s="42">
        <v>67</v>
      </c>
      <c r="K20" s="42">
        <v>60</v>
      </c>
      <c r="L20" s="42">
        <v>59</v>
      </c>
      <c r="M20" s="42">
        <v>53</v>
      </c>
      <c r="N20" s="226">
        <v>55</v>
      </c>
      <c r="O20" s="226">
        <f t="shared" si="2"/>
        <v>649</v>
      </c>
    </row>
    <row r="21" spans="2:15" x14ac:dyDescent="0.2">
      <c r="B21" s="66">
        <v>2016</v>
      </c>
      <c r="C21" s="224">
        <v>54</v>
      </c>
      <c r="D21" s="42">
        <v>46</v>
      </c>
      <c r="E21" s="225">
        <v>56</v>
      </c>
      <c r="F21" s="42">
        <v>48</v>
      </c>
      <c r="G21" s="225">
        <v>60</v>
      </c>
      <c r="H21" s="42">
        <v>52</v>
      </c>
      <c r="I21" s="42">
        <v>56</v>
      </c>
      <c r="J21" s="42">
        <v>45</v>
      </c>
      <c r="K21" s="42">
        <v>63</v>
      </c>
      <c r="L21" s="42">
        <v>69</v>
      </c>
      <c r="M21" s="42">
        <v>59</v>
      </c>
      <c r="N21" s="226">
        <v>52</v>
      </c>
      <c r="O21" s="226">
        <f t="shared" si="2"/>
        <v>660</v>
      </c>
    </row>
    <row r="22" spans="2:15" x14ac:dyDescent="0.2">
      <c r="B22" s="66"/>
      <c r="C22" s="224"/>
      <c r="D22" s="42"/>
      <c r="E22" s="225"/>
      <c r="F22" s="42"/>
      <c r="G22" s="225"/>
      <c r="H22" s="42"/>
      <c r="I22" s="42"/>
      <c r="J22" s="42"/>
      <c r="K22" s="42"/>
      <c r="L22" s="42"/>
      <c r="M22" s="42"/>
      <c r="N22" s="226"/>
      <c r="O22" s="226"/>
    </row>
    <row r="23" spans="2:15" x14ac:dyDescent="0.2">
      <c r="B23" s="77" t="s">
        <v>38</v>
      </c>
      <c r="C23" s="224"/>
      <c r="D23" s="31"/>
      <c r="E23" s="224"/>
      <c r="F23" s="31"/>
      <c r="G23" s="224"/>
      <c r="H23" s="31"/>
      <c r="I23" s="31"/>
      <c r="J23" s="42"/>
      <c r="K23" s="42"/>
      <c r="L23" s="42"/>
      <c r="M23" s="42"/>
      <c r="N23" s="42"/>
      <c r="O23" s="226"/>
    </row>
    <row r="24" spans="2:15" x14ac:dyDescent="0.2">
      <c r="B24" s="66">
        <v>2007</v>
      </c>
      <c r="C24" s="224">
        <v>9</v>
      </c>
      <c r="D24" s="42">
        <v>15</v>
      </c>
      <c r="E24" s="225">
        <v>15</v>
      </c>
      <c r="F24" s="42">
        <v>18</v>
      </c>
      <c r="G24" s="224">
        <v>12</v>
      </c>
      <c r="H24" s="42">
        <v>12</v>
      </c>
      <c r="I24" s="42">
        <v>15</v>
      </c>
      <c r="J24" s="42">
        <v>17</v>
      </c>
      <c r="K24" s="42">
        <v>13</v>
      </c>
      <c r="L24" s="42">
        <v>14</v>
      </c>
      <c r="M24" s="42">
        <v>8</v>
      </c>
      <c r="N24" s="42">
        <v>12</v>
      </c>
      <c r="O24" s="226">
        <f t="shared" ref="O24:O31" si="3">SUM(C24:N24)</f>
        <v>160</v>
      </c>
    </row>
    <row r="25" spans="2:15" x14ac:dyDescent="0.2">
      <c r="B25" s="66">
        <v>2008</v>
      </c>
      <c r="C25" s="224">
        <v>18</v>
      </c>
      <c r="D25" s="42">
        <v>17</v>
      </c>
      <c r="E25" s="224">
        <v>15</v>
      </c>
      <c r="F25" s="42">
        <v>15</v>
      </c>
      <c r="G25" s="224">
        <v>14</v>
      </c>
      <c r="H25" s="42">
        <v>13</v>
      </c>
      <c r="I25" s="42">
        <v>11</v>
      </c>
      <c r="J25" s="42">
        <v>14</v>
      </c>
      <c r="K25" s="42">
        <v>10</v>
      </c>
      <c r="L25" s="42">
        <v>17</v>
      </c>
      <c r="M25" s="42">
        <v>11</v>
      </c>
      <c r="N25" s="42">
        <v>11</v>
      </c>
      <c r="O25" s="226">
        <f t="shared" si="3"/>
        <v>166</v>
      </c>
    </row>
    <row r="26" spans="2:15" x14ac:dyDescent="0.2">
      <c r="B26" s="66">
        <v>2009</v>
      </c>
      <c r="C26" s="224">
        <v>15</v>
      </c>
      <c r="D26" s="42">
        <v>13</v>
      </c>
      <c r="E26" s="224">
        <v>12</v>
      </c>
      <c r="F26" s="42">
        <v>12</v>
      </c>
      <c r="G26" s="224">
        <v>8</v>
      </c>
      <c r="H26" s="42">
        <v>10</v>
      </c>
      <c r="I26" s="42">
        <v>18</v>
      </c>
      <c r="J26" s="42">
        <v>16</v>
      </c>
      <c r="K26" s="42">
        <v>13</v>
      </c>
      <c r="L26" s="42">
        <v>12</v>
      </c>
      <c r="M26" s="42">
        <v>14</v>
      </c>
      <c r="N26" s="42">
        <v>9</v>
      </c>
      <c r="O26" s="226">
        <v>177</v>
      </c>
    </row>
    <row r="27" spans="2:15" x14ac:dyDescent="0.2">
      <c r="B27" s="66">
        <v>2010</v>
      </c>
      <c r="C27" s="224">
        <v>8</v>
      </c>
      <c r="D27" s="42">
        <v>12</v>
      </c>
      <c r="E27" s="224">
        <v>11</v>
      </c>
      <c r="F27" s="42">
        <v>5</v>
      </c>
      <c r="G27" s="224">
        <v>10</v>
      </c>
      <c r="H27" s="42">
        <v>21</v>
      </c>
      <c r="I27" s="42">
        <v>11</v>
      </c>
      <c r="J27" s="42">
        <v>16</v>
      </c>
      <c r="K27" s="42">
        <v>14</v>
      </c>
      <c r="L27" s="42">
        <v>16</v>
      </c>
      <c r="M27" s="42">
        <v>10</v>
      </c>
      <c r="N27" s="42">
        <v>18</v>
      </c>
      <c r="O27" s="226">
        <v>164</v>
      </c>
    </row>
    <row r="28" spans="2:15" ht="14.25" x14ac:dyDescent="0.2">
      <c r="B28" s="66">
        <v>2011</v>
      </c>
      <c r="C28" s="224">
        <v>16</v>
      </c>
      <c r="D28" s="42">
        <v>17</v>
      </c>
      <c r="E28" s="224">
        <v>15</v>
      </c>
      <c r="F28" s="42">
        <v>11</v>
      </c>
      <c r="G28" s="224">
        <v>15</v>
      </c>
      <c r="H28" s="42">
        <v>16</v>
      </c>
      <c r="I28" s="42">
        <v>10</v>
      </c>
      <c r="J28" s="42">
        <v>15</v>
      </c>
      <c r="K28" s="42">
        <v>18</v>
      </c>
      <c r="L28" s="42">
        <v>13</v>
      </c>
      <c r="M28" s="42">
        <v>16</v>
      </c>
      <c r="N28" s="42">
        <v>14</v>
      </c>
      <c r="O28" s="226">
        <f t="shared" si="3"/>
        <v>176</v>
      </c>
    </row>
    <row r="29" spans="2:15" ht="14.25" x14ac:dyDescent="0.2">
      <c r="B29" s="66">
        <v>2012</v>
      </c>
      <c r="C29" s="224">
        <v>18</v>
      </c>
      <c r="D29" s="42">
        <v>17</v>
      </c>
      <c r="E29" s="224">
        <v>15</v>
      </c>
      <c r="F29" s="42">
        <v>16</v>
      </c>
      <c r="G29" s="224">
        <v>12</v>
      </c>
      <c r="H29" s="42">
        <v>13</v>
      </c>
      <c r="I29" s="42">
        <v>16</v>
      </c>
      <c r="J29" s="42">
        <v>21</v>
      </c>
      <c r="K29" s="42">
        <v>14</v>
      </c>
      <c r="L29" s="42">
        <v>16</v>
      </c>
      <c r="M29" s="42">
        <v>12</v>
      </c>
      <c r="N29" s="42">
        <v>14</v>
      </c>
      <c r="O29" s="226">
        <f t="shared" si="3"/>
        <v>184</v>
      </c>
    </row>
    <row r="30" spans="2:15" x14ac:dyDescent="0.2">
      <c r="B30" s="66">
        <v>2013</v>
      </c>
      <c r="C30" s="224">
        <v>15</v>
      </c>
      <c r="D30" s="42">
        <v>18</v>
      </c>
      <c r="E30" s="224">
        <v>14</v>
      </c>
      <c r="F30" s="42">
        <v>12</v>
      </c>
      <c r="G30" s="224">
        <v>12</v>
      </c>
      <c r="H30" s="42">
        <v>14</v>
      </c>
      <c r="I30" s="42">
        <v>16</v>
      </c>
      <c r="J30" s="42">
        <v>16</v>
      </c>
      <c r="K30" s="42">
        <v>11</v>
      </c>
      <c r="L30" s="42">
        <v>17</v>
      </c>
      <c r="M30" s="42">
        <v>22</v>
      </c>
      <c r="N30" s="42">
        <v>15</v>
      </c>
      <c r="O30" s="226">
        <f t="shared" si="3"/>
        <v>182</v>
      </c>
    </row>
    <row r="31" spans="2:15" x14ac:dyDescent="0.2">
      <c r="B31" s="66">
        <v>2014</v>
      </c>
      <c r="C31" s="224">
        <v>13</v>
      </c>
      <c r="D31" s="42">
        <v>12</v>
      </c>
      <c r="E31" s="224">
        <v>8</v>
      </c>
      <c r="F31" s="42">
        <v>11</v>
      </c>
      <c r="G31" s="224">
        <v>11</v>
      </c>
      <c r="H31" s="42">
        <v>14</v>
      </c>
      <c r="I31" s="42">
        <v>15</v>
      </c>
      <c r="J31" s="42">
        <v>13</v>
      </c>
      <c r="K31" s="42">
        <v>20</v>
      </c>
      <c r="L31" s="42">
        <v>11</v>
      </c>
      <c r="M31" s="42">
        <v>18</v>
      </c>
      <c r="N31" s="42">
        <v>17</v>
      </c>
      <c r="O31" s="226">
        <f t="shared" si="3"/>
        <v>163</v>
      </c>
    </row>
    <row r="32" spans="2:15" x14ac:dyDescent="0.2">
      <c r="B32" s="66">
        <v>2015</v>
      </c>
      <c r="C32" s="224">
        <v>19</v>
      </c>
      <c r="D32" s="42">
        <v>16</v>
      </c>
      <c r="E32" s="224">
        <v>13</v>
      </c>
      <c r="F32" s="42">
        <v>14</v>
      </c>
      <c r="G32" s="224">
        <v>15</v>
      </c>
      <c r="H32" s="42">
        <v>14</v>
      </c>
      <c r="I32" s="42">
        <v>12</v>
      </c>
      <c r="J32" s="42">
        <v>8</v>
      </c>
      <c r="K32" s="42">
        <v>16</v>
      </c>
      <c r="L32" s="42">
        <v>12</v>
      </c>
      <c r="M32" s="42">
        <v>19</v>
      </c>
      <c r="N32" s="42">
        <v>12</v>
      </c>
      <c r="O32" s="226">
        <f t="shared" ref="O32:O33" si="4">SUM(C32:N32)</f>
        <v>170</v>
      </c>
    </row>
    <row r="33" spans="2:15" x14ac:dyDescent="0.2">
      <c r="B33" s="66">
        <v>2016</v>
      </c>
      <c r="C33" s="224">
        <v>13</v>
      </c>
      <c r="D33" s="42">
        <v>10</v>
      </c>
      <c r="E33" s="224">
        <v>19</v>
      </c>
      <c r="F33" s="42">
        <v>22</v>
      </c>
      <c r="G33" s="224">
        <v>14</v>
      </c>
      <c r="H33" s="42">
        <v>25</v>
      </c>
      <c r="I33" s="42">
        <v>17</v>
      </c>
      <c r="J33" s="42">
        <v>8</v>
      </c>
      <c r="K33" s="42">
        <v>16</v>
      </c>
      <c r="L33" s="42">
        <v>20</v>
      </c>
      <c r="M33" s="42">
        <v>17</v>
      </c>
      <c r="N33" s="42">
        <v>12</v>
      </c>
      <c r="O33" s="226">
        <f t="shared" si="4"/>
        <v>193</v>
      </c>
    </row>
    <row r="34" spans="2:15" x14ac:dyDescent="0.2">
      <c r="B34" s="66"/>
      <c r="C34" s="224"/>
      <c r="D34" s="42"/>
      <c r="E34" s="224"/>
      <c r="F34" s="42"/>
      <c r="G34" s="224"/>
      <c r="H34" s="42"/>
      <c r="I34" s="42"/>
      <c r="J34" s="42"/>
      <c r="K34" s="42"/>
      <c r="L34" s="42"/>
      <c r="M34" s="42"/>
      <c r="N34" s="42"/>
      <c r="O34" s="226"/>
    </row>
    <row r="35" spans="2:15" x14ac:dyDescent="0.2">
      <c r="B35" s="25" t="s">
        <v>61</v>
      </c>
      <c r="C35" s="224"/>
      <c r="D35" s="31"/>
      <c r="E35" s="224"/>
      <c r="F35" s="31"/>
      <c r="G35" s="224"/>
      <c r="H35" s="31"/>
      <c r="I35" s="31"/>
      <c r="J35" s="42"/>
      <c r="K35" s="42"/>
      <c r="L35" s="42"/>
      <c r="M35" s="42"/>
      <c r="N35" s="42"/>
    </row>
    <row r="36" spans="2:15" x14ac:dyDescent="0.2">
      <c r="B36" s="63">
        <v>2007</v>
      </c>
      <c r="C36" s="224">
        <v>27</v>
      </c>
      <c r="D36" s="42">
        <v>48</v>
      </c>
      <c r="E36" s="224">
        <v>39</v>
      </c>
      <c r="F36" s="42">
        <v>35</v>
      </c>
      <c r="G36" s="224">
        <v>49</v>
      </c>
      <c r="H36" s="42">
        <v>56</v>
      </c>
      <c r="I36" s="42">
        <v>41</v>
      </c>
      <c r="J36" s="42">
        <v>37</v>
      </c>
      <c r="K36" s="42">
        <v>26</v>
      </c>
      <c r="L36" s="42">
        <v>26</v>
      </c>
      <c r="M36" s="42">
        <v>54</v>
      </c>
      <c r="N36" s="42">
        <v>44</v>
      </c>
      <c r="O36" s="226">
        <f t="shared" ref="O36:O40" si="5">SUM(C36:N36)</f>
        <v>482</v>
      </c>
    </row>
    <row r="37" spans="2:15" x14ac:dyDescent="0.2">
      <c r="B37" s="63">
        <v>2008</v>
      </c>
      <c r="C37" s="224">
        <v>35</v>
      </c>
      <c r="D37" s="42">
        <v>34</v>
      </c>
      <c r="E37" s="224">
        <v>48</v>
      </c>
      <c r="F37" s="42">
        <v>36</v>
      </c>
      <c r="G37" s="224">
        <v>49</v>
      </c>
      <c r="H37" s="42">
        <v>46</v>
      </c>
      <c r="I37" s="42">
        <v>45</v>
      </c>
      <c r="J37" s="42">
        <v>35</v>
      </c>
      <c r="K37" s="42">
        <v>30</v>
      </c>
      <c r="L37" s="42">
        <v>36</v>
      </c>
      <c r="M37" s="42">
        <v>45</v>
      </c>
      <c r="N37" s="42">
        <v>48</v>
      </c>
      <c r="O37" s="226">
        <f t="shared" si="5"/>
        <v>487</v>
      </c>
    </row>
    <row r="38" spans="2:15" x14ac:dyDescent="0.2">
      <c r="B38" s="63">
        <v>2009</v>
      </c>
      <c r="C38" s="224">
        <v>37</v>
      </c>
      <c r="D38" s="42">
        <v>48</v>
      </c>
      <c r="E38" s="224">
        <v>43</v>
      </c>
      <c r="F38" s="42">
        <f>50+1</f>
        <v>51</v>
      </c>
      <c r="G38" s="224">
        <f>57+1</f>
        <v>58</v>
      </c>
      <c r="H38" s="42">
        <f>47+2</f>
        <v>49</v>
      </c>
      <c r="I38" s="42">
        <f>37+1</f>
        <v>38</v>
      </c>
      <c r="J38" s="42">
        <f>56+1</f>
        <v>57</v>
      </c>
      <c r="K38" s="42">
        <f>23+1</f>
        <v>24</v>
      </c>
      <c r="L38" s="42">
        <v>41</v>
      </c>
      <c r="M38" s="42">
        <v>38</v>
      </c>
      <c r="N38" s="42">
        <v>70</v>
      </c>
      <c r="O38" s="226">
        <f t="shared" si="5"/>
        <v>554</v>
      </c>
    </row>
    <row r="39" spans="2:15" x14ac:dyDescent="0.2">
      <c r="B39" s="66">
        <v>2010</v>
      </c>
      <c r="C39" s="224">
        <v>40</v>
      </c>
      <c r="D39" s="42">
        <v>42</v>
      </c>
      <c r="E39" s="224">
        <v>47</v>
      </c>
      <c r="F39" s="42">
        <v>40</v>
      </c>
      <c r="G39" s="224">
        <v>45</v>
      </c>
      <c r="H39" s="42">
        <v>45</v>
      </c>
      <c r="I39" s="42">
        <v>59</v>
      </c>
      <c r="J39" s="42">
        <v>52</v>
      </c>
      <c r="K39" s="42">
        <v>35</v>
      </c>
      <c r="L39" s="42">
        <v>32</v>
      </c>
      <c r="M39" s="42">
        <v>36</v>
      </c>
      <c r="N39" s="42">
        <v>57</v>
      </c>
      <c r="O39" s="226">
        <f t="shared" si="5"/>
        <v>530</v>
      </c>
    </row>
    <row r="40" spans="2:15" x14ac:dyDescent="0.2">
      <c r="B40" s="66">
        <v>2011</v>
      </c>
      <c r="C40" s="224">
        <v>34</v>
      </c>
      <c r="D40" s="42">
        <v>42</v>
      </c>
      <c r="E40" s="224">
        <v>57</v>
      </c>
      <c r="F40" s="42">
        <v>59</v>
      </c>
      <c r="G40" s="224">
        <v>50</v>
      </c>
      <c r="H40" s="42">
        <v>44</v>
      </c>
      <c r="I40" s="42">
        <v>52</v>
      </c>
      <c r="J40" s="42">
        <v>34</v>
      </c>
      <c r="K40" s="42">
        <v>32</v>
      </c>
      <c r="L40" s="42">
        <v>45</v>
      </c>
      <c r="M40" s="42">
        <v>35</v>
      </c>
      <c r="N40" s="42">
        <v>49</v>
      </c>
      <c r="O40" s="226">
        <f t="shared" si="5"/>
        <v>533</v>
      </c>
    </row>
    <row r="41" spans="2:15" x14ac:dyDescent="0.2">
      <c r="B41" s="63">
        <v>2012</v>
      </c>
      <c r="C41" s="224">
        <v>38</v>
      </c>
      <c r="D41" s="42">
        <v>41</v>
      </c>
      <c r="E41" s="224">
        <v>43</v>
      </c>
      <c r="F41" s="42">
        <v>38</v>
      </c>
      <c r="G41" s="224">
        <v>47</v>
      </c>
      <c r="H41" s="42">
        <v>53</v>
      </c>
      <c r="I41" s="42">
        <v>44</v>
      </c>
      <c r="J41" s="42">
        <v>24</v>
      </c>
      <c r="K41" s="42">
        <v>35</v>
      </c>
      <c r="L41" s="42">
        <v>25</v>
      </c>
      <c r="M41" s="42">
        <v>32</v>
      </c>
      <c r="N41" s="42">
        <v>53</v>
      </c>
      <c r="O41" s="227">
        <f>SUM(C41:N41)</f>
        <v>473</v>
      </c>
    </row>
    <row r="42" spans="2:15" x14ac:dyDescent="0.2">
      <c r="B42" s="63">
        <v>2013</v>
      </c>
      <c r="C42" s="224">
        <v>31</v>
      </c>
      <c r="D42" s="42">
        <v>48</v>
      </c>
      <c r="E42" s="224">
        <v>45</v>
      </c>
      <c r="F42" s="42">
        <v>50</v>
      </c>
      <c r="G42" s="224">
        <v>44</v>
      </c>
      <c r="H42" s="42">
        <v>48</v>
      </c>
      <c r="I42" s="42">
        <v>47</v>
      </c>
      <c r="J42" s="42">
        <v>38</v>
      </c>
      <c r="K42" s="42">
        <v>43</v>
      </c>
      <c r="L42" s="42">
        <v>45</v>
      </c>
      <c r="M42" s="42">
        <v>37</v>
      </c>
      <c r="N42" s="42">
        <v>51</v>
      </c>
      <c r="O42" s="228">
        <f>SUM(C42:N42)</f>
        <v>527</v>
      </c>
    </row>
    <row r="43" spans="2:15" x14ac:dyDescent="0.2">
      <c r="B43" s="63">
        <v>2014</v>
      </c>
      <c r="C43" s="1">
        <v>30</v>
      </c>
      <c r="D43" s="1">
        <v>23</v>
      </c>
      <c r="E43" s="1">
        <v>51</v>
      </c>
      <c r="F43" s="1">
        <v>45</v>
      </c>
      <c r="G43" s="1">
        <v>36</v>
      </c>
      <c r="H43" s="1">
        <v>43</v>
      </c>
      <c r="I43" s="1">
        <v>39</v>
      </c>
      <c r="J43" s="1">
        <v>43</v>
      </c>
      <c r="K43" s="1">
        <v>26</v>
      </c>
      <c r="L43" s="1">
        <v>30</v>
      </c>
      <c r="M43" s="1">
        <v>38</v>
      </c>
      <c r="N43" s="1">
        <v>48</v>
      </c>
      <c r="O43" s="228">
        <f>SUM(C43:N43)</f>
        <v>452</v>
      </c>
    </row>
    <row r="44" spans="2:15" x14ac:dyDescent="0.2">
      <c r="B44" s="63">
        <v>2015</v>
      </c>
      <c r="C44" s="1">
        <v>38</v>
      </c>
      <c r="D44" s="1">
        <v>35</v>
      </c>
      <c r="E44" s="1">
        <v>39</v>
      </c>
      <c r="F44" s="1">
        <v>35</v>
      </c>
      <c r="G44" s="1">
        <v>32</v>
      </c>
      <c r="H44" s="1">
        <v>46</v>
      </c>
      <c r="I44" s="1">
        <v>52</v>
      </c>
      <c r="J44" s="1">
        <v>53</v>
      </c>
      <c r="K44" s="1">
        <v>27</v>
      </c>
      <c r="L44" s="1">
        <v>30</v>
      </c>
      <c r="M44" s="1">
        <v>42</v>
      </c>
      <c r="N44" s="1">
        <v>39</v>
      </c>
      <c r="O44" s="228">
        <f>SUM(C44:N44)</f>
        <v>468</v>
      </c>
    </row>
    <row r="45" spans="2:15" x14ac:dyDescent="0.2">
      <c r="B45" s="229">
        <v>2016</v>
      </c>
      <c r="C45" s="5">
        <v>33</v>
      </c>
      <c r="D45" s="5">
        <v>37</v>
      </c>
      <c r="E45" s="5">
        <v>46</v>
      </c>
      <c r="F45" s="5">
        <v>48</v>
      </c>
      <c r="G45" s="5">
        <v>39</v>
      </c>
      <c r="H45" s="5">
        <v>36</v>
      </c>
      <c r="I45" s="5">
        <v>58</v>
      </c>
      <c r="J45" s="5">
        <v>42</v>
      </c>
      <c r="K45" s="5">
        <v>27</v>
      </c>
      <c r="L45" s="5">
        <v>40</v>
      </c>
      <c r="M45" s="5">
        <v>34</v>
      </c>
      <c r="N45" s="5">
        <v>53</v>
      </c>
      <c r="O45" s="230">
        <f>SUM(C45:N45)</f>
        <v>493</v>
      </c>
    </row>
    <row r="46" spans="2:15" x14ac:dyDescent="0.2">
      <c r="B46" s="188" t="s">
        <v>81</v>
      </c>
      <c r="C46" s="173"/>
      <c r="D46" s="231"/>
      <c r="E46" s="173"/>
      <c r="F46" s="231"/>
      <c r="G46" s="173"/>
      <c r="H46" s="173"/>
      <c r="I46" s="173"/>
      <c r="J46" s="173"/>
      <c r="K46" s="173"/>
      <c r="L46" s="173"/>
      <c r="M46" s="173"/>
      <c r="N46" s="173"/>
      <c r="O46" s="173"/>
    </row>
    <row r="47" spans="2:15" x14ac:dyDescent="0.2">
      <c r="C47" s="173"/>
      <c r="D47" s="231"/>
      <c r="E47" s="173"/>
      <c r="F47" s="231"/>
      <c r="G47" s="173"/>
      <c r="H47" s="173"/>
      <c r="I47" s="173"/>
      <c r="J47" s="173"/>
      <c r="K47" s="173"/>
      <c r="L47" s="173"/>
      <c r="M47" s="173"/>
      <c r="N47" s="173"/>
      <c r="O47" s="173"/>
    </row>
    <row r="48" spans="2:15" x14ac:dyDescent="0.2">
      <c r="B48" s="188"/>
      <c r="C48" s="173"/>
      <c r="D48" s="231"/>
      <c r="E48" s="173"/>
      <c r="F48" s="231"/>
      <c r="G48" s="173"/>
      <c r="H48" s="173"/>
      <c r="I48" s="173"/>
      <c r="J48" s="173"/>
      <c r="K48" s="173"/>
      <c r="L48" s="173"/>
      <c r="M48" s="173"/>
      <c r="N48" s="173"/>
      <c r="O48" s="173"/>
    </row>
    <row r="49" spans="2:15" x14ac:dyDescent="0.2">
      <c r="B49" s="188"/>
      <c r="C49" s="173"/>
      <c r="D49" s="231"/>
      <c r="E49" s="173"/>
      <c r="F49" s="231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2:15" x14ac:dyDescent="0.2">
      <c r="B50" s="188"/>
      <c r="C50" s="173"/>
      <c r="D50" s="231"/>
      <c r="E50" s="173"/>
      <c r="F50" s="231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2:15" x14ac:dyDescent="0.2">
      <c r="B51" s="188"/>
      <c r="C51" s="173"/>
      <c r="D51" s="231"/>
      <c r="E51" s="173"/>
      <c r="F51" s="231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2:15" x14ac:dyDescent="0.2">
      <c r="B52" s="188"/>
      <c r="C52" s="173"/>
      <c r="D52" s="231"/>
      <c r="E52" s="173"/>
      <c r="F52" s="231"/>
      <c r="G52" s="173"/>
      <c r="H52" s="173"/>
      <c r="I52" s="173"/>
      <c r="J52" s="173"/>
      <c r="K52" s="173"/>
      <c r="L52" s="173"/>
      <c r="M52" s="173"/>
      <c r="N52" s="173"/>
      <c r="O52" s="173"/>
    </row>
    <row r="53" spans="2:15" x14ac:dyDescent="0.2">
      <c r="B53" s="188"/>
      <c r="C53" s="173"/>
      <c r="D53" s="231"/>
      <c r="E53" s="173"/>
      <c r="F53" s="231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2:15" x14ac:dyDescent="0.2">
      <c r="B54" s="188"/>
      <c r="C54" s="173"/>
      <c r="D54" s="231"/>
      <c r="E54" s="173"/>
      <c r="F54" s="231"/>
      <c r="G54" s="173"/>
      <c r="H54" s="173"/>
      <c r="I54" s="173"/>
      <c r="J54" s="173"/>
      <c r="K54" s="173"/>
      <c r="L54" s="173"/>
      <c r="M54" s="173"/>
      <c r="N54" s="173"/>
      <c r="O54" s="173"/>
    </row>
    <row r="55" spans="2:15" x14ac:dyDescent="0.2">
      <c r="B55" s="188"/>
      <c r="C55" s="173"/>
      <c r="D55" s="231"/>
      <c r="E55" s="173"/>
      <c r="F55" s="231"/>
      <c r="G55" s="173"/>
      <c r="H55" s="173"/>
      <c r="I55" s="173"/>
      <c r="J55" s="173"/>
      <c r="K55" s="173"/>
      <c r="L55" s="173"/>
      <c r="M55" s="173"/>
      <c r="N55" s="173"/>
      <c r="O55" s="173"/>
    </row>
    <row r="59" spans="2:15" x14ac:dyDescent="0.2">
      <c r="B59" s="242">
        <v>25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</sheetData>
  <mergeCells count="2">
    <mergeCell ref="C6:O6"/>
    <mergeCell ref="B59:O59"/>
  </mergeCells>
  <pageMargins left="0.7" right="0.7" top="0.75" bottom="0.75" header="0.3" footer="0.3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57150</xdr:colOff>
                <xdr:row>3</xdr:row>
                <xdr:rowOff>9525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2.01</vt:lpstr>
      <vt:lpstr>2.02</vt:lpstr>
      <vt:lpstr>2.03</vt:lpstr>
      <vt:lpstr>2.04</vt:lpstr>
      <vt:lpstr>2.05</vt:lpstr>
      <vt:lpstr>2.05b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2017-10-17T13:43:53Z</dcterms:modified>
</cp:coreProperties>
</file>