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embeddings/oleObject4.bin" ContentType="application/vnd.openxmlformats-officedocument.oleObject"/>
  <Override PartName="/xl/drawings/drawing5.xml" ContentType="application/vnd.openxmlformats-officedocument.drawing+xml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drawings/drawing7.xml" ContentType="application/vnd.openxmlformats-officedocument.drawing+xml"/>
  <Override PartName="/xl/embeddings/oleObject7.bin" ContentType="application/vnd.openxmlformats-officedocument.oleObject"/>
  <Override PartName="/xl/drawings/drawing8.xml" ContentType="application/vnd.openxmlformats-officedocument.drawing+xml"/>
  <Override PartName="/xl/embeddings/oleObject8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4235"/>
  </bookViews>
  <sheets>
    <sheet name="2.01" sheetId="1" r:id="rId1"/>
    <sheet name="2.02" sheetId="2" r:id="rId2"/>
    <sheet name="2.03" sheetId="3" r:id="rId3"/>
    <sheet name="2.04" sheetId="9" r:id="rId4"/>
    <sheet name="2.05" sheetId="5" r:id="rId5"/>
    <sheet name="2.05b" sheetId="10" r:id="rId6"/>
    <sheet name="2.06" sheetId="6" r:id="rId7"/>
    <sheet name="2.07" sheetId="7" r:id="rId8"/>
  </sheets>
  <definedNames>
    <definedName name="_xlnm.Print_Area" localSheetId="0">'2.01'!$A$1:$B$43</definedName>
    <definedName name="_xlnm.Print_Area" localSheetId="1">'2.02'!$A$1:$D$54</definedName>
    <definedName name="_xlnm.Print_Area" localSheetId="2">'2.03'!$A$1:$E$44</definedName>
    <definedName name="_xlnm.Print_Area" localSheetId="4">'2.05'!$A$1:$K$64</definedName>
    <definedName name="_xlnm.Print_Area" localSheetId="6">'2.06'!$A$1:$G$59</definedName>
    <definedName name="_xlnm.Print_Area" localSheetId="7">'2.07'!$A$1:$Q$70</definedName>
  </definedNames>
  <calcPr calcId="152511"/>
</workbook>
</file>

<file path=xl/calcChain.xml><?xml version="1.0" encoding="utf-8"?>
<calcChain xmlns="http://schemas.openxmlformats.org/spreadsheetml/2006/main">
  <c r="T19" i="3" l="1"/>
  <c r="T18" i="3"/>
  <c r="T17" i="3"/>
  <c r="T16" i="3"/>
  <c r="T12" i="3" s="1"/>
  <c r="T15" i="3"/>
  <c r="T14" i="3"/>
  <c r="T13" i="3"/>
  <c r="F52" i="5"/>
  <c r="H52" i="5"/>
  <c r="D53" i="6"/>
  <c r="O56" i="7"/>
  <c r="O41" i="7"/>
  <c r="O26" i="7"/>
  <c r="U14" i="9"/>
  <c r="U15" i="9"/>
  <c r="U16" i="9"/>
  <c r="U17" i="9"/>
  <c r="U18" i="9"/>
  <c r="U19" i="9"/>
  <c r="U20" i="9"/>
  <c r="U21" i="9"/>
  <c r="U22" i="9"/>
  <c r="U23" i="9"/>
  <c r="U24" i="9"/>
  <c r="U25" i="9"/>
  <c r="U13" i="9"/>
  <c r="U12" i="9" s="1"/>
  <c r="W12" i="9"/>
  <c r="V12" i="9"/>
  <c r="P22" i="2"/>
  <c r="P21" i="2"/>
  <c r="P20" i="2"/>
  <c r="P19" i="2"/>
  <c r="P18" i="2"/>
  <c r="P17" i="2"/>
  <c r="P16" i="2"/>
  <c r="P14" i="2" s="1"/>
  <c r="AK15" i="1"/>
  <c r="AK17" i="1"/>
  <c r="AK23" i="1"/>
  <c r="AK31" i="1"/>
  <c r="AK33" i="1"/>
  <c r="AI15" i="1"/>
  <c r="AI23" i="1"/>
  <c r="AI31" i="1"/>
  <c r="AG13" i="1"/>
  <c r="AK13" i="1" s="1"/>
  <c r="AG15" i="1"/>
  <c r="AG17" i="1"/>
  <c r="AI17" i="1" s="1"/>
  <c r="AG19" i="1"/>
  <c r="AK19" i="1" s="1"/>
  <c r="AG21" i="1"/>
  <c r="AI21" i="1" s="1"/>
  <c r="AG23" i="1"/>
  <c r="AG25" i="1"/>
  <c r="AI25" i="1" s="1"/>
  <c r="AG27" i="1"/>
  <c r="AK27" i="1" s="1"/>
  <c r="AG29" i="1"/>
  <c r="AK29" i="1" s="1"/>
  <c r="AG31" i="1"/>
  <c r="AG33" i="1"/>
  <c r="AI33" i="1" s="1"/>
  <c r="AG35" i="1"/>
  <c r="AK35" i="1" s="1"/>
  <c r="AJ11" i="1"/>
  <c r="AH11" i="1"/>
  <c r="AK25" i="1" l="1"/>
  <c r="AG11" i="1"/>
  <c r="AI11" i="1" s="1"/>
  <c r="AI29" i="1"/>
  <c r="AI13" i="1"/>
  <c r="AI35" i="1"/>
  <c r="AI27" i="1"/>
  <c r="AI19" i="1"/>
  <c r="AK21" i="1"/>
  <c r="F51" i="5"/>
  <c r="H51" i="5"/>
  <c r="O55" i="7"/>
  <c r="O40" i="7"/>
  <c r="O25" i="7"/>
  <c r="D52" i="6"/>
  <c r="R15" i="9"/>
  <c r="R16" i="9"/>
  <c r="R17" i="9"/>
  <c r="R18" i="9"/>
  <c r="R19" i="9"/>
  <c r="R20" i="9"/>
  <c r="R21" i="9"/>
  <c r="R22" i="9"/>
  <c r="R23" i="9"/>
  <c r="R24" i="9"/>
  <c r="R25" i="9"/>
  <c r="R13" i="9"/>
  <c r="R19" i="3"/>
  <c r="Q12" i="3"/>
  <c r="R16" i="3" s="1"/>
  <c r="M14" i="2"/>
  <c r="N19" i="2" s="1"/>
  <c r="AF19" i="1"/>
  <c r="AF25" i="1"/>
  <c r="AD19" i="1"/>
  <c r="AD25" i="1"/>
  <c r="AE11" i="1"/>
  <c r="AC11" i="1"/>
  <c r="AB25" i="1"/>
  <c r="AB15" i="1"/>
  <c r="AF15" i="1" s="1"/>
  <c r="AB17" i="1"/>
  <c r="AD17" i="1" s="1"/>
  <c r="AB19" i="1"/>
  <c r="AB21" i="1"/>
  <c r="AF21" i="1" s="1"/>
  <c r="AB23" i="1"/>
  <c r="AF23" i="1" s="1"/>
  <c r="AB27" i="1"/>
  <c r="AF27" i="1" s="1"/>
  <c r="AB29" i="1"/>
  <c r="AF29" i="1" s="1"/>
  <c r="AB31" i="1"/>
  <c r="AF31" i="1" s="1"/>
  <c r="AB33" i="1"/>
  <c r="AD33" i="1" s="1"/>
  <c r="AB35" i="1"/>
  <c r="AF35" i="1" s="1"/>
  <c r="AB13" i="1"/>
  <c r="AF13" i="1" s="1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E12" i="9"/>
  <c r="D12" i="9"/>
  <c r="C12" i="3"/>
  <c r="D13" i="3"/>
  <c r="D14" i="3"/>
  <c r="D15" i="3"/>
  <c r="D16" i="3"/>
  <c r="D17" i="3"/>
  <c r="D18" i="3"/>
  <c r="D19" i="3"/>
  <c r="E12" i="3"/>
  <c r="F16" i="3" s="1"/>
  <c r="G12" i="3"/>
  <c r="I12" i="3"/>
  <c r="J15" i="3" s="1"/>
  <c r="K12" i="3"/>
  <c r="N13" i="3" s="1"/>
  <c r="M12" i="3"/>
  <c r="O12" i="3"/>
  <c r="F13" i="3"/>
  <c r="F14" i="3"/>
  <c r="F15" i="3"/>
  <c r="F17" i="3"/>
  <c r="F18" i="3"/>
  <c r="F19" i="3"/>
  <c r="L14" i="3"/>
  <c r="L16" i="3"/>
  <c r="N17" i="3"/>
  <c r="J19" i="3"/>
  <c r="N19" i="3"/>
  <c r="W13" i="1"/>
  <c r="AA13" i="1"/>
  <c r="W15" i="1"/>
  <c r="AA15" i="1" s="1"/>
  <c r="W17" i="1"/>
  <c r="AA17" i="1"/>
  <c r="W19" i="1"/>
  <c r="AA19" i="1" s="1"/>
  <c r="W21" i="1"/>
  <c r="AA21" i="1"/>
  <c r="W23" i="1"/>
  <c r="AA23" i="1" s="1"/>
  <c r="W25" i="1"/>
  <c r="AA25" i="1"/>
  <c r="W27" i="1"/>
  <c r="AA27" i="1" s="1"/>
  <c r="W29" i="1"/>
  <c r="AA29" i="1"/>
  <c r="W31" i="1"/>
  <c r="AA31" i="1" s="1"/>
  <c r="W33" i="1"/>
  <c r="AA33" i="1"/>
  <c r="W35" i="1"/>
  <c r="AA35" i="1" s="1"/>
  <c r="Y13" i="1"/>
  <c r="Y17" i="1"/>
  <c r="Y21" i="1"/>
  <c r="Y25" i="1"/>
  <c r="Y29" i="1"/>
  <c r="Y33" i="1"/>
  <c r="Z11" i="1"/>
  <c r="AA11" i="1" s="1"/>
  <c r="X11" i="1"/>
  <c r="Y11" i="1" s="1"/>
  <c r="W11" i="1"/>
  <c r="J18" i="3"/>
  <c r="L19" i="3"/>
  <c r="N14" i="3"/>
  <c r="D51" i="6"/>
  <c r="H50" i="5"/>
  <c r="F50" i="5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P12" i="9"/>
  <c r="Q12" i="9"/>
  <c r="O12" i="9"/>
  <c r="O54" i="7"/>
  <c r="O39" i="7"/>
  <c r="O24" i="7"/>
  <c r="O53" i="7"/>
  <c r="O38" i="7"/>
  <c r="O23" i="7"/>
  <c r="D50" i="6"/>
  <c r="F49" i="5"/>
  <c r="H49" i="5"/>
  <c r="M12" i="9"/>
  <c r="N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R19" i="1"/>
  <c r="T19" i="1" s="1"/>
  <c r="R17" i="1"/>
  <c r="V17" i="1"/>
  <c r="R21" i="1"/>
  <c r="V21" i="1" s="1"/>
  <c r="R23" i="1"/>
  <c r="V23" i="1"/>
  <c r="R25" i="1"/>
  <c r="V25" i="1" s="1"/>
  <c r="R27" i="1"/>
  <c r="T27" i="1" s="1"/>
  <c r="V27" i="1"/>
  <c r="R29" i="1"/>
  <c r="V29" i="1" s="1"/>
  <c r="R31" i="1"/>
  <c r="V31" i="1"/>
  <c r="R33" i="1"/>
  <c r="V33" i="1" s="1"/>
  <c r="R35" i="1"/>
  <c r="V35" i="1"/>
  <c r="T23" i="1"/>
  <c r="T31" i="1"/>
  <c r="T35" i="1"/>
  <c r="U11" i="1"/>
  <c r="S11" i="1"/>
  <c r="T25" i="1"/>
  <c r="T17" i="1"/>
  <c r="R15" i="1"/>
  <c r="V15" i="1" s="1"/>
  <c r="T15" i="1"/>
  <c r="R13" i="1"/>
  <c r="T13" i="1"/>
  <c r="V13" i="1"/>
  <c r="O52" i="7"/>
  <c r="O37" i="7"/>
  <c r="O22" i="7"/>
  <c r="F48" i="5"/>
  <c r="H48" i="5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K12" i="9"/>
  <c r="J12" i="9"/>
  <c r="P11" i="1"/>
  <c r="N11" i="1"/>
  <c r="M15" i="1"/>
  <c r="M11" i="1" s="1"/>
  <c r="Q11" i="1" s="1"/>
  <c r="O15" i="1"/>
  <c r="M17" i="1"/>
  <c r="O17" i="1"/>
  <c r="M19" i="1"/>
  <c r="Q19" i="1" s="1"/>
  <c r="O19" i="1"/>
  <c r="M21" i="1"/>
  <c r="O21" i="1"/>
  <c r="M23" i="1"/>
  <c r="O23" i="1"/>
  <c r="M25" i="1"/>
  <c r="O25" i="1"/>
  <c r="M27" i="1"/>
  <c r="Q27" i="1" s="1"/>
  <c r="O27" i="1"/>
  <c r="M29" i="1"/>
  <c r="O29" i="1"/>
  <c r="M31" i="1"/>
  <c r="Q31" i="1" s="1"/>
  <c r="O31" i="1"/>
  <c r="M33" i="1"/>
  <c r="O33" i="1"/>
  <c r="M35" i="1"/>
  <c r="O35" i="1"/>
  <c r="M13" i="1"/>
  <c r="Q35" i="1"/>
  <c r="Q33" i="1"/>
  <c r="Q25" i="1"/>
  <c r="Q17" i="1"/>
  <c r="Q23" i="1"/>
  <c r="Q15" i="1"/>
  <c r="Q13" i="1"/>
  <c r="Q29" i="1"/>
  <c r="Q21" i="1"/>
  <c r="O13" i="1"/>
  <c r="H12" i="9"/>
  <c r="G12" i="9"/>
  <c r="F25" i="9"/>
  <c r="F14" i="9"/>
  <c r="F15" i="9"/>
  <c r="F16" i="9"/>
  <c r="F17" i="9"/>
  <c r="F18" i="9"/>
  <c r="F19" i="9"/>
  <c r="F20" i="9"/>
  <c r="F21" i="9"/>
  <c r="F22" i="9"/>
  <c r="F23" i="9"/>
  <c r="F24" i="9"/>
  <c r="F13" i="9"/>
  <c r="D47" i="6"/>
  <c r="D45" i="6"/>
  <c r="D46" i="6"/>
  <c r="D44" i="6"/>
  <c r="F11" i="1"/>
  <c r="C11" i="1" s="1"/>
  <c r="D11" i="1"/>
  <c r="O36" i="7"/>
  <c r="O51" i="7"/>
  <c r="O21" i="7"/>
  <c r="F47" i="5"/>
  <c r="H47" i="5"/>
  <c r="H21" i="1"/>
  <c r="L21" i="1" s="1"/>
  <c r="H13" i="1"/>
  <c r="L13" i="1"/>
  <c r="J13" i="1"/>
  <c r="K11" i="1"/>
  <c r="I11" i="1"/>
  <c r="H35" i="1"/>
  <c r="L35" i="1" s="1"/>
  <c r="J35" i="1"/>
  <c r="H33" i="1"/>
  <c r="L33" i="1"/>
  <c r="H31" i="1"/>
  <c r="J31" i="1" s="1"/>
  <c r="L31" i="1"/>
  <c r="H29" i="1"/>
  <c r="J29" i="1"/>
  <c r="H27" i="1"/>
  <c r="L27" i="1"/>
  <c r="H25" i="1"/>
  <c r="L25" i="1"/>
  <c r="H23" i="1"/>
  <c r="J23" i="1"/>
  <c r="H19" i="1"/>
  <c r="L19" i="1"/>
  <c r="H17" i="1"/>
  <c r="L17" i="1" s="1"/>
  <c r="H15" i="1"/>
  <c r="L15" i="1"/>
  <c r="O50" i="7"/>
  <c r="O35" i="7"/>
  <c r="O20" i="7"/>
  <c r="H45" i="5"/>
  <c r="F45" i="5"/>
  <c r="H44" i="5"/>
  <c r="F44" i="5"/>
  <c r="D1048573" i="1"/>
  <c r="O49" i="7"/>
  <c r="O34" i="7"/>
  <c r="O19" i="7"/>
  <c r="H43" i="5"/>
  <c r="H42" i="5"/>
  <c r="H41" i="5"/>
  <c r="H39" i="5"/>
  <c r="H38" i="5"/>
  <c r="H37" i="5"/>
  <c r="H36" i="5"/>
  <c r="H35" i="5"/>
  <c r="H33" i="5"/>
  <c r="H32" i="5"/>
  <c r="H31" i="5"/>
  <c r="H30" i="5"/>
  <c r="H29" i="5"/>
  <c r="H27" i="5"/>
  <c r="H26" i="5"/>
  <c r="H25" i="5"/>
  <c r="H24" i="5"/>
  <c r="H23" i="5"/>
  <c r="H21" i="5"/>
  <c r="H20" i="5"/>
  <c r="H19" i="5"/>
  <c r="H18" i="5"/>
  <c r="H17" i="5"/>
  <c r="H15" i="5"/>
  <c r="H14" i="5"/>
  <c r="H13" i="5"/>
  <c r="H12" i="5"/>
  <c r="H11" i="5"/>
  <c r="F43" i="5"/>
  <c r="F42" i="5"/>
  <c r="F41" i="5"/>
  <c r="F39" i="5"/>
  <c r="F38" i="5"/>
  <c r="F37" i="5"/>
  <c r="F36" i="5"/>
  <c r="F35" i="5"/>
  <c r="F33" i="5"/>
  <c r="F32" i="5"/>
  <c r="F31" i="5"/>
  <c r="F30" i="5"/>
  <c r="F29" i="5"/>
  <c r="F27" i="5"/>
  <c r="F26" i="5"/>
  <c r="F25" i="5"/>
  <c r="F24" i="5"/>
  <c r="F23" i="5"/>
  <c r="F21" i="5"/>
  <c r="F20" i="5"/>
  <c r="F19" i="5"/>
  <c r="F18" i="5"/>
  <c r="F17" i="5"/>
  <c r="F15" i="5"/>
  <c r="F14" i="5"/>
  <c r="F13" i="5"/>
  <c r="F12" i="5"/>
  <c r="F11" i="5"/>
  <c r="O33" i="7"/>
  <c r="O18" i="7"/>
  <c r="O48" i="7"/>
  <c r="O47" i="7"/>
  <c r="D43" i="6"/>
  <c r="O46" i="7"/>
  <c r="K45" i="7"/>
  <c r="J45" i="7"/>
  <c r="I45" i="7"/>
  <c r="H45" i="7"/>
  <c r="O45" i="7" s="1"/>
  <c r="G45" i="7"/>
  <c r="F45" i="7"/>
  <c r="O44" i="7"/>
  <c r="O43" i="7"/>
  <c r="O32" i="7"/>
  <c r="O29" i="7"/>
  <c r="O28" i="7"/>
  <c r="O17" i="7"/>
  <c r="O16" i="7"/>
  <c r="O15" i="7"/>
  <c r="O14" i="7"/>
  <c r="O13" i="7"/>
  <c r="D37" i="6"/>
  <c r="D35" i="6"/>
  <c r="D34" i="6"/>
  <c r="D33" i="6"/>
  <c r="D32" i="6"/>
  <c r="D31" i="6"/>
  <c r="D29" i="6"/>
  <c r="D27" i="6"/>
  <c r="D26" i="6"/>
  <c r="D25" i="6"/>
  <c r="D24" i="6"/>
  <c r="D22" i="6"/>
  <c r="D21" i="6"/>
  <c r="D20" i="6"/>
  <c r="D19" i="6"/>
  <c r="D18" i="6"/>
  <c r="D16" i="6"/>
  <c r="D15" i="6"/>
  <c r="D14" i="6"/>
  <c r="D13" i="6"/>
  <c r="D11" i="6"/>
  <c r="H11" i="1"/>
  <c r="L11" i="1"/>
  <c r="L23" i="1"/>
  <c r="J27" i="1"/>
  <c r="J25" i="1"/>
  <c r="J15" i="1"/>
  <c r="J33" i="1"/>
  <c r="L29" i="1"/>
  <c r="J19" i="1"/>
  <c r="V19" i="1"/>
  <c r="AK11" i="1" l="1"/>
  <c r="V11" i="1"/>
  <c r="F12" i="9"/>
  <c r="F12" i="3"/>
  <c r="AD35" i="1"/>
  <c r="AD27" i="1"/>
  <c r="N21" i="2"/>
  <c r="R11" i="1"/>
  <c r="T11" i="1" s="1"/>
  <c r="L12" i="9"/>
  <c r="Y31" i="1"/>
  <c r="Y15" i="1"/>
  <c r="P15" i="3"/>
  <c r="AF33" i="1"/>
  <c r="AF17" i="1"/>
  <c r="N16" i="2"/>
  <c r="I12" i="9"/>
  <c r="T33" i="1"/>
  <c r="P17" i="3"/>
  <c r="P18" i="3"/>
  <c r="P16" i="3"/>
  <c r="N15" i="3"/>
  <c r="L13" i="3"/>
  <c r="D12" i="3"/>
  <c r="C12" i="9"/>
  <c r="AB11" i="1"/>
  <c r="AD11" i="1" s="1"/>
  <c r="AD31" i="1"/>
  <c r="AD23" i="1"/>
  <c r="AD15" i="1"/>
  <c r="N17" i="2"/>
  <c r="R14" i="3"/>
  <c r="T29" i="1"/>
  <c r="L15" i="3"/>
  <c r="Y23" i="1"/>
  <c r="L17" i="3"/>
  <c r="P13" i="3"/>
  <c r="J17" i="1"/>
  <c r="J21" i="1"/>
  <c r="T21" i="1"/>
  <c r="N18" i="3"/>
  <c r="Y35" i="1"/>
  <c r="Y27" i="1"/>
  <c r="Y19" i="1"/>
  <c r="P19" i="3"/>
  <c r="L18" i="3"/>
  <c r="N16" i="3"/>
  <c r="P14" i="3"/>
  <c r="AD29" i="1"/>
  <c r="AD21" i="1"/>
  <c r="AD13" i="1"/>
  <c r="N20" i="2"/>
  <c r="R15" i="3"/>
  <c r="R14" i="9"/>
  <c r="S12" i="9"/>
  <c r="T12" i="9"/>
  <c r="J17" i="3"/>
  <c r="J16" i="3"/>
  <c r="R13" i="3"/>
  <c r="R12" i="3" s="1"/>
  <c r="R18" i="3"/>
  <c r="J13" i="3"/>
  <c r="N18" i="2"/>
  <c r="N22" i="2"/>
  <c r="N14" i="2" l="1"/>
  <c r="AF11" i="1"/>
  <c r="L12" i="3"/>
  <c r="R12" i="9"/>
  <c r="J12" i="3"/>
</calcChain>
</file>

<file path=xl/sharedStrings.xml><?xml version="1.0" encoding="utf-8"?>
<sst xmlns="http://schemas.openxmlformats.org/spreadsheetml/2006/main" count="256" uniqueCount="107">
  <si>
    <t>Total Number</t>
  </si>
  <si>
    <t>Female</t>
  </si>
  <si>
    <t>Male</t>
  </si>
  <si>
    <t>Number</t>
  </si>
  <si>
    <t>Percent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</si>
  <si>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</si>
  <si>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</si>
  <si>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</si>
  <si>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</si>
  <si>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</si>
  <si>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</si>
  <si>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</si>
  <si>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</si>
  <si>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</si>
  <si>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</si>
  <si>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</si>
  <si>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</si>
  <si>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</si>
  <si>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Not Stated</t>
  </si>
  <si>
    <t xml:space="preserve"> Total</t>
  </si>
  <si>
    <t xml:space="preserve">      &lt;15</t>
  </si>
  <si>
    <t>15 - 19</t>
  </si>
  <si>
    <t>20 - 24</t>
  </si>
  <si>
    <t>25 - 29</t>
  </si>
  <si>
    <t>30 - 34</t>
  </si>
  <si>
    <t>35 - 39</t>
  </si>
  <si>
    <t>Marital Status</t>
  </si>
  <si>
    <t>Married</t>
  </si>
  <si>
    <t>Marriage Annulled</t>
  </si>
  <si>
    <t>Separated</t>
  </si>
  <si>
    <t>Divorced</t>
  </si>
  <si>
    <t>Widowed</t>
  </si>
  <si>
    <t>Never Married</t>
  </si>
  <si>
    <t xml:space="preserve">Not Stated </t>
  </si>
  <si>
    <r>
      <rPr>
        <b/>
        <sz val="10"/>
        <rFont val="Arial"/>
        <family val="2"/>
      </rPr>
      <t>Source:</t>
    </r>
    <r>
      <rPr>
        <sz val="10"/>
        <color theme="1"/>
        <rFont val="Arial"/>
        <family val="2"/>
      </rPr>
      <t xml:space="preserve"> General Registry</t>
    </r>
  </si>
  <si>
    <t>Mid-Year</t>
  </si>
  <si>
    <t>Births</t>
  </si>
  <si>
    <t>Deaths</t>
  </si>
  <si>
    <t>Year</t>
  </si>
  <si>
    <t>Population</t>
  </si>
  <si>
    <t>Rate</t>
  </si>
  <si>
    <t>Note:</t>
  </si>
  <si>
    <t>Resident Marriages</t>
  </si>
  <si>
    <t xml:space="preserve"> Marriage Rate</t>
  </si>
  <si>
    <t>Divorces Filed</t>
  </si>
  <si>
    <r>
      <t>Divorces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Granted</t>
    </r>
  </si>
  <si>
    <t xml:space="preserve">. .   </t>
  </si>
  <si>
    <t xml:space="preserve">. .  </t>
  </si>
  <si>
    <t xml:space="preserve">Resident marriages mean that either bride, groom or both are residents </t>
  </si>
  <si>
    <t>Rates are expressed as per thousand of the  mid-year population</t>
  </si>
  <si>
    <r>
      <rPr>
        <b/>
        <sz val="10"/>
        <rFont val="Arial"/>
        <family val="2"/>
      </rPr>
      <t>Source:</t>
    </r>
    <r>
      <rPr>
        <sz val="10"/>
        <color theme="1"/>
        <rFont val="Arial"/>
        <family val="2"/>
      </rPr>
      <t xml:space="preserve"> General Registry, Judicial Department </t>
    </r>
  </si>
  <si>
    <t xml:space="preserve">Jan </t>
  </si>
  <si>
    <t>Feb</t>
  </si>
  <si>
    <t>Mar</t>
  </si>
  <si>
    <t xml:space="preserve">May </t>
  </si>
  <si>
    <t>Aug</t>
  </si>
  <si>
    <t>Sept</t>
  </si>
  <si>
    <t xml:space="preserve">Oct </t>
  </si>
  <si>
    <t>Nov</t>
  </si>
  <si>
    <t>Dec</t>
  </si>
  <si>
    <t>Marriages</t>
  </si>
  <si>
    <t>2.06</t>
  </si>
  <si>
    <t>2.07</t>
  </si>
  <si>
    <t>40 - 44</t>
  </si>
  <si>
    <t>..</t>
  </si>
  <si>
    <r>
      <rPr>
        <b/>
        <sz val="10"/>
        <rFont val="Arial"/>
        <family val="2"/>
      </rPr>
      <t>Source:</t>
    </r>
    <r>
      <rPr>
        <sz val="10"/>
        <rFont val="Arial"/>
        <family val="2"/>
      </rPr>
      <t xml:space="preserve"> General Registry</t>
    </r>
  </si>
  <si>
    <t>Crude birth and death rates are expressed as per thousand of the mid-year population</t>
  </si>
  <si>
    <t>From 1997, figures on deaths include all three Islands</t>
  </si>
  <si>
    <t>Starting 2009, resident deaths outside of the Islands but buried in the Islands are included in total deaths</t>
  </si>
  <si>
    <t>2.05a</t>
  </si>
  <si>
    <t>45 - 49</t>
  </si>
  <si>
    <r>
      <t xml:space="preserve">Source: </t>
    </r>
    <r>
      <rPr>
        <sz val="10"/>
        <rFont val="Arial"/>
        <family val="2"/>
      </rPr>
      <t xml:space="preserve">General Registry </t>
    </r>
  </si>
  <si>
    <r>
      <rPr>
        <b/>
        <sz val="10"/>
        <rFont val="Arial"/>
        <family val="2"/>
      </rPr>
      <t>Source:</t>
    </r>
    <r>
      <rPr>
        <sz val="10"/>
        <color theme="1"/>
        <rFont val="Arial"/>
        <family val="2"/>
      </rPr>
      <t xml:space="preserve"> General Registry </t>
    </r>
  </si>
  <si>
    <t>&lt;15</t>
  </si>
  <si>
    <t>16-17</t>
  </si>
  <si>
    <t>18-19</t>
  </si>
  <si>
    <t>20-24</t>
  </si>
  <si>
    <t>25-29</t>
  </si>
  <si>
    <t>30-34</t>
  </si>
  <si>
    <t>35-39</t>
  </si>
  <si>
    <t>40-49</t>
  </si>
  <si>
    <t>50-59</t>
  </si>
  <si>
    <t>60-69</t>
  </si>
  <si>
    <t>70-79</t>
  </si>
  <si>
    <t>80-89</t>
  </si>
  <si>
    <t>90+</t>
  </si>
  <si>
    <t>Live Births by Sex and Month, 2017-2020</t>
  </si>
  <si>
    <t>Live Births by Age of Mother, 2015 - 2020</t>
  </si>
  <si>
    <t>Live Births by Marital Status of Mother, 2015-2020</t>
  </si>
  <si>
    <t>2.05b</t>
  </si>
  <si>
    <t>Core Data</t>
  </si>
  <si>
    <t>Infant mortality rate (per 1,000 live births)</t>
  </si>
  <si>
    <t>Neonatal mortality rate (per 1,000 live births)</t>
  </si>
  <si>
    <t>Perinatal mortality (per 1,000 live births)</t>
  </si>
  <si>
    <t>7.0</t>
  </si>
  <si>
    <t>Infant Mortality Rate: The number of deaths of children under one year of age in a given year, expressed per 1,000 live births.</t>
  </si>
  <si>
    <t>Perinatal Mortality Rate: The number of deaths of an infant after 22 weeks of gestation and before 7 days of life, expressed per 1,000 live births.</t>
  </si>
  <si>
    <t>Neo-natal Mortality rate: The number of deaths of children under 28 days of age, expressed per 1,000 live births</t>
  </si>
  <si>
    <r>
      <rPr>
        <b/>
        <sz val="10"/>
        <rFont val="Arial"/>
        <family val="2"/>
      </rPr>
      <t>Source:</t>
    </r>
    <r>
      <rPr>
        <sz val="10"/>
        <rFont val="Arial"/>
        <family val="2"/>
      </rPr>
      <t xml:space="preserve"> Health Services Authority (HSA)</t>
    </r>
  </si>
  <si>
    <t>Compendium of Statistics 2020</t>
  </si>
  <si>
    <t>Number of Deaths by Age Group and Sex, 2017-2020</t>
  </si>
  <si>
    <t>Resident Births and Deaths, 1985 -  2020</t>
  </si>
  <si>
    <t>STATISTICAL COMPENDIUM 2020</t>
  </si>
  <si>
    <t>Resident Marriages and Divorces, 1985 -  2020</t>
  </si>
  <si>
    <t>Births, Deaths and Resident Marriages by Month, 2007-2020</t>
  </si>
  <si>
    <t>Infant Death Rates, 2002-2020</t>
  </si>
  <si>
    <t xml:space="preserve"> Infant Death Rates, 2002 - 2020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</si>
</sst>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(* #,##0_);_(* \(#,##0\);_(* &quot;-&quot;_);_(@_)"/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* #,##0.0_);_(* \(#,##0.0\);_(* &quot;-&quot;??_);_(@_)"/>
    <numFmt numFmtId="167" formatCode="_(* #,##0.0_);_(* \(#,##0.0\);_(* &quot;-&quot;?_);_(@_)"/>
    <numFmt numFmtId="168" formatCode="#,##0.0_);\(#,##0.0\)"/>
    <numFmt numFmtId="169" formatCode="_-* #,##0_-;\-* #,##0_-;_-* &quot;-&quot;??_-;_-@_-"/>
    <numFmt numFmtId="170" formatCode="########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Protection="0"/>
    <xf numFmtId="0" fontId="4" fillId="0" borderId="0" applyAlignment="0" applyProtection="0"/>
    <xf numFmtId="0" fontId="10" fillId="0" borderId="0"/>
    <xf numFmtId="0" fontId="11" fillId="0" borderId="0"/>
    <xf numFmtId="0" fontId="4" fillId="0" borderId="0"/>
  </cellStyleXfs>
  <cellXfs count="216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right"/>
    </xf>
    <xf numFmtId="49" fontId="3" fillId="0" borderId="0" xfId="0" applyNumberFormat="1" applyFont="1" applyFill="1" applyAlignment="1">
      <alignment horizontal="left"/>
    </xf>
    <xf numFmtId="0" fontId="2" fillId="0" borderId="0" xfId="0" applyFont="1" applyFill="1" applyBorder="1"/>
    <xf numFmtId="0" fontId="2" fillId="0" borderId="1" xfId="0" applyFont="1" applyFill="1" applyBorder="1"/>
    <xf numFmtId="0" fontId="4" fillId="0" borderId="0" xfId="0" applyFont="1" applyFill="1"/>
    <xf numFmtId="165" fontId="4" fillId="0" borderId="0" xfId="1" applyNumberFormat="1" applyFont="1" applyFill="1" applyBorder="1"/>
    <xf numFmtId="165" fontId="2" fillId="0" borderId="0" xfId="0" applyNumberFormat="1" applyFont="1" applyFill="1" applyBorder="1"/>
    <xf numFmtId="2" fontId="3" fillId="0" borderId="0" xfId="0" applyNumberFormat="1" applyFont="1" applyFill="1" applyAlignment="1">
      <alignment horizontal="left"/>
    </xf>
    <xf numFmtId="0" fontId="3" fillId="0" borderId="0" xfId="0" applyFont="1" applyFill="1" applyAlignment="1"/>
    <xf numFmtId="0" fontId="4" fillId="0" borderId="0" xfId="0" applyFont="1" applyFill="1" applyAlignment="1"/>
    <xf numFmtId="0" fontId="8" fillId="0" borderId="0" xfId="0" applyFont="1" applyFill="1"/>
    <xf numFmtId="0" fontId="3" fillId="0" borderId="0" xfId="0" applyFont="1" applyFill="1" applyAlignment="1">
      <alignment horizontal="left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centerContinuous"/>
    </xf>
    <xf numFmtId="0" fontId="5" fillId="0" borderId="1" xfId="0" applyFont="1" applyFill="1" applyBorder="1" applyAlignment="1">
      <alignment horizontal="center"/>
    </xf>
    <xf numFmtId="167" fontId="2" fillId="0" borderId="0" xfId="0" applyNumberFormat="1" applyFont="1" applyFill="1"/>
    <xf numFmtId="0" fontId="6" fillId="0" borderId="0" xfId="0" applyFont="1" applyFill="1" applyAlignment="1" applyProtection="1">
      <alignment horizontal="right"/>
      <protection locked="0"/>
    </xf>
    <xf numFmtId="49" fontId="3" fillId="0" borderId="0" xfId="0" applyNumberFormat="1" applyFont="1" applyFill="1"/>
    <xf numFmtId="0" fontId="6" fillId="0" borderId="0" xfId="0" applyFont="1" applyFill="1" applyProtection="1">
      <protection locked="0"/>
    </xf>
    <xf numFmtId="0" fontId="4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right"/>
    </xf>
    <xf numFmtId="0" fontId="3" fillId="0" borderId="1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2" fillId="0" borderId="18" xfId="0" applyFont="1" applyFill="1" applyBorder="1"/>
    <xf numFmtId="0" fontId="3" fillId="0" borderId="0" xfId="0" applyFont="1" applyFill="1" applyBorder="1" applyAlignment="1">
      <alignment horizontal="right"/>
    </xf>
    <xf numFmtId="0" fontId="3" fillId="0" borderId="14" xfId="0" applyFont="1" applyFill="1" applyBorder="1" applyAlignment="1">
      <alignment horizontal="right"/>
    </xf>
    <xf numFmtId="0" fontId="2" fillId="0" borderId="1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left"/>
    </xf>
    <xf numFmtId="1" fontId="3" fillId="0" borderId="19" xfId="0" applyNumberFormat="1" applyFont="1" applyFill="1" applyBorder="1"/>
    <xf numFmtId="1" fontId="3" fillId="0" borderId="0" xfId="0" applyNumberFormat="1" applyFont="1" applyFill="1" applyBorder="1"/>
    <xf numFmtId="164" fontId="3" fillId="0" borderId="14" xfId="0" applyNumberFormat="1" applyFont="1" applyFill="1" applyBorder="1"/>
    <xf numFmtId="1" fontId="3" fillId="0" borderId="0" xfId="0" applyNumberFormat="1" applyFont="1" applyFill="1"/>
    <xf numFmtId="164" fontId="8" fillId="0" borderId="0" xfId="0" applyNumberFormat="1" applyFont="1" applyFill="1" applyBorder="1"/>
    <xf numFmtId="1" fontId="3" fillId="0" borderId="19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" fontId="3" fillId="0" borderId="13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1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/>
    </xf>
    <xf numFmtId="0" fontId="4" fillId="0" borderId="0" xfId="0" applyFont="1" applyFill="1" applyBorder="1"/>
    <xf numFmtId="164" fontId="4" fillId="0" borderId="14" xfId="0" applyNumberFormat="1" applyFont="1" applyFill="1" applyBorder="1"/>
    <xf numFmtId="1" fontId="2" fillId="0" borderId="13" xfId="0" applyNumberFormat="1" applyFont="1" applyFill="1" applyBorder="1"/>
    <xf numFmtId="164" fontId="2" fillId="0" borderId="0" xfId="0" applyNumberFormat="1" applyFont="1" applyFill="1" applyBorder="1"/>
    <xf numFmtId="0" fontId="4" fillId="0" borderId="0" xfId="0" applyFont="1" applyFill="1" applyBorder="1" applyAlignment="1">
      <alignment horizontal="center"/>
    </xf>
    <xf numFmtId="164" fontId="4" fillId="0" borderId="14" xfId="0" applyNumberFormat="1" applyFont="1" applyFill="1" applyBorder="1" applyAlignment="1">
      <alignment horizontal="center"/>
    </xf>
    <xf numFmtId="1" fontId="2" fillId="0" borderId="13" xfId="0" applyNumberFormat="1" applyFont="1" applyFill="1" applyBorder="1" applyAlignment="1">
      <alignment horizontal="center"/>
    </xf>
    <xf numFmtId="16" fontId="4" fillId="0" borderId="15" xfId="0" applyNumberFormat="1" applyFont="1" applyFill="1" applyBorder="1" applyAlignment="1">
      <alignment horizontal="left"/>
    </xf>
    <xf numFmtId="1" fontId="2" fillId="0" borderId="14" xfId="0" applyNumberFormat="1" applyFont="1" applyFill="1" applyBorder="1"/>
    <xf numFmtId="1" fontId="2" fillId="0" borderId="14" xfId="0" applyNumberFormat="1" applyFont="1" applyFill="1" applyBorder="1" applyAlignment="1">
      <alignment horizontal="center"/>
    </xf>
    <xf numFmtId="0" fontId="2" fillId="0" borderId="12" xfId="0" applyNumberFormat="1" applyFont="1" applyFill="1" applyBorder="1" applyAlignment="1">
      <alignment horizontal="left"/>
    </xf>
    <xf numFmtId="41" fontId="4" fillId="0" borderId="20" xfId="2" applyNumberFormat="1" applyFont="1" applyFill="1" applyBorder="1" applyAlignment="1">
      <alignment horizontal="right"/>
    </xf>
    <xf numFmtId="41" fontId="4" fillId="0" borderId="1" xfId="2" applyNumberFormat="1" applyFont="1" applyFill="1" applyBorder="1" applyAlignment="1">
      <alignment horizontal="right"/>
    </xf>
    <xf numFmtId="41" fontId="4" fillId="0" borderId="11" xfId="2" applyNumberFormat="1" applyFont="1" applyFill="1" applyBorder="1" applyAlignment="1">
      <alignment horizontal="right"/>
    </xf>
    <xf numFmtId="41" fontId="4" fillId="0" borderId="20" xfId="2" applyNumberFormat="1" applyFont="1" applyFill="1" applyBorder="1" applyAlignment="1">
      <alignment horizontal="center"/>
    </xf>
    <xf numFmtId="41" fontId="4" fillId="0" borderId="1" xfId="2" applyNumberFormat="1" applyFont="1" applyFill="1" applyBorder="1" applyAlignment="1">
      <alignment horizontal="center"/>
    </xf>
    <xf numFmtId="41" fontId="4" fillId="0" borderId="11" xfId="2" applyNumberFormat="1" applyFont="1" applyFill="1" applyBorder="1" applyAlignment="1">
      <alignment horizontal="center"/>
    </xf>
    <xf numFmtId="41" fontId="4" fillId="0" borderId="9" xfId="2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5" fontId="4" fillId="0" borderId="13" xfId="1" quotePrefix="1" applyNumberFormat="1" applyFont="1" applyFill="1" applyBorder="1" applyAlignment="1">
      <alignment horizontal="center"/>
    </xf>
    <xf numFmtId="166" fontId="2" fillId="0" borderId="0" xfId="1" quotePrefix="1" applyNumberFormat="1" applyFont="1" applyFill="1" applyBorder="1" applyAlignment="1">
      <alignment horizontal="center"/>
    </xf>
    <xf numFmtId="166" fontId="2" fillId="0" borderId="13" xfId="1" quotePrefix="1" applyNumberFormat="1" applyFont="1" applyFill="1" applyBorder="1" applyAlignment="1">
      <alignment horizontal="center"/>
    </xf>
    <xf numFmtId="165" fontId="2" fillId="0" borderId="13" xfId="1" quotePrefix="1" applyNumberFormat="1" applyFont="1" applyFill="1" applyBorder="1" applyAlignment="1">
      <alignment horizontal="center"/>
    </xf>
    <xf numFmtId="165" fontId="2" fillId="0" borderId="13" xfId="1" applyNumberFormat="1" applyFont="1" applyFill="1" applyBorder="1" applyAlignment="1">
      <alignment horizontal="center"/>
    </xf>
    <xf numFmtId="16" fontId="4" fillId="0" borderId="0" xfId="0" applyNumberFormat="1" applyFont="1" applyFill="1" applyBorder="1" applyAlignment="1">
      <alignment horizontal="center"/>
    </xf>
    <xf numFmtId="165" fontId="4" fillId="0" borderId="13" xfId="1" applyNumberFormat="1" applyFont="1" applyFill="1" applyBorder="1" applyAlignment="1">
      <alignment horizontal="center"/>
    </xf>
    <xf numFmtId="16" fontId="4" fillId="0" borderId="1" xfId="0" applyNumberFormat="1" applyFont="1" applyFill="1" applyBorder="1" applyAlignment="1">
      <alignment horizontal="center"/>
    </xf>
    <xf numFmtId="165" fontId="2" fillId="0" borderId="9" xfId="1" applyNumberFormat="1" applyFont="1" applyFill="1" applyBorder="1" applyAlignment="1">
      <alignment horizontal="center"/>
    </xf>
    <xf numFmtId="166" fontId="2" fillId="0" borderId="1" xfId="1" quotePrefix="1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0" fillId="0" borderId="0" xfId="0" applyFill="1"/>
    <xf numFmtId="0" fontId="3" fillId="0" borderId="1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right" wrapText="1"/>
    </xf>
    <xf numFmtId="0" fontId="3" fillId="0" borderId="13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left"/>
    </xf>
    <xf numFmtId="0" fontId="3" fillId="0" borderId="13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4" fontId="8" fillId="0" borderId="0" xfId="0" applyNumberFormat="1" applyFont="1" applyFill="1" applyAlignment="1"/>
    <xf numFmtId="1" fontId="8" fillId="0" borderId="13" xfId="0" applyNumberFormat="1" applyFont="1" applyFill="1" applyBorder="1" applyAlignment="1"/>
    <xf numFmtId="16" fontId="4" fillId="0" borderId="0" xfId="0" applyNumberFormat="1" applyFont="1" applyFill="1" applyAlignment="1">
      <alignment horizontal="left"/>
    </xf>
    <xf numFmtId="0" fontId="4" fillId="0" borderId="13" xfId="0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/>
    <xf numFmtId="165" fontId="4" fillId="0" borderId="13" xfId="2" applyNumberFormat="1" applyFont="1" applyFill="1" applyBorder="1" applyAlignment="1"/>
    <xf numFmtId="16" fontId="4" fillId="0" borderId="1" xfId="0" applyNumberFormat="1" applyFont="1" applyFill="1" applyBorder="1" applyAlignment="1">
      <alignment horizontal="left"/>
    </xf>
    <xf numFmtId="0" fontId="4" fillId="0" borderId="9" xfId="0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/>
    <xf numFmtId="0" fontId="3" fillId="0" borderId="2" xfId="0" applyFont="1" applyFill="1" applyBorder="1"/>
    <xf numFmtId="0" fontId="3" fillId="0" borderId="5" xfId="0" applyFont="1" applyFill="1" applyBorder="1" applyAlignment="1">
      <alignment horizontal="centerContinuous"/>
    </xf>
    <xf numFmtId="0" fontId="3" fillId="0" borderId="17" xfId="0" applyFont="1" applyFill="1" applyBorder="1" applyAlignment="1">
      <alignment horizontal="centerContinuous"/>
    </xf>
    <xf numFmtId="0" fontId="3" fillId="0" borderId="0" xfId="0" applyFont="1" applyFill="1" applyBorder="1" applyAlignment="1">
      <alignment horizontal="centerContinuous"/>
    </xf>
    <xf numFmtId="0" fontId="3" fillId="0" borderId="9" xfId="0" applyFont="1" applyFill="1" applyBorder="1" applyAlignment="1">
      <alignment horizontal="right"/>
    </xf>
    <xf numFmtId="0" fontId="3" fillId="0" borderId="12" xfId="0" applyFont="1" applyFill="1" applyBorder="1" applyAlignment="1">
      <alignment horizontal="right"/>
    </xf>
    <xf numFmtId="0" fontId="2" fillId="0" borderId="0" xfId="0" applyFont="1" applyFill="1" applyAlignment="1">
      <alignment horizontal="right"/>
    </xf>
    <xf numFmtId="165" fontId="2" fillId="0" borderId="0" xfId="1" applyNumberFormat="1" applyFont="1" applyFill="1"/>
    <xf numFmtId="165" fontId="4" fillId="0" borderId="13" xfId="1" applyNumberFormat="1" applyFont="1" applyFill="1" applyBorder="1"/>
    <xf numFmtId="166" fontId="4" fillId="0" borderId="15" xfId="1" applyNumberFormat="1" applyFont="1" applyFill="1" applyBorder="1"/>
    <xf numFmtId="165" fontId="4" fillId="0" borderId="0" xfId="1" applyNumberFormat="1" applyFont="1" applyFill="1"/>
    <xf numFmtId="166" fontId="4" fillId="0" borderId="0" xfId="1" applyNumberFormat="1" applyFont="1" applyFill="1"/>
    <xf numFmtId="165" fontId="4" fillId="0" borderId="0" xfId="1" applyNumberFormat="1" applyFont="1" applyFill="1" applyAlignment="1"/>
    <xf numFmtId="0" fontId="2" fillId="0" borderId="0" xfId="0" applyFont="1" applyFill="1" applyBorder="1" applyAlignment="1">
      <alignment horizontal="right"/>
    </xf>
    <xf numFmtId="166" fontId="4" fillId="0" borderId="0" xfId="1" applyNumberFormat="1" applyFont="1" applyFill="1" applyBorder="1"/>
    <xf numFmtId="0" fontId="6" fillId="0" borderId="0" xfId="0" applyFont="1" applyFill="1" applyBorder="1" applyAlignment="1">
      <alignment horizontal="right"/>
    </xf>
    <xf numFmtId="165" fontId="6" fillId="0" borderId="0" xfId="1" applyNumberFormat="1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 applyFill="1" applyBorder="1"/>
    <xf numFmtId="165" fontId="2" fillId="0" borderId="15" xfId="1" applyNumberFormat="1" applyFont="1" applyFill="1" applyBorder="1"/>
    <xf numFmtId="165" fontId="2" fillId="0" borderId="0" xfId="1" applyNumberFormat="1" applyFont="1" applyFill="1" applyBorder="1"/>
    <xf numFmtId="0" fontId="3" fillId="0" borderId="1" xfId="0" applyFont="1" applyFill="1" applyBorder="1"/>
    <xf numFmtId="165" fontId="2" fillId="0" borderId="1" xfId="1" applyNumberFormat="1" applyFont="1" applyFill="1" applyBorder="1"/>
    <xf numFmtId="165" fontId="4" fillId="0" borderId="9" xfId="1" applyNumberFormat="1" applyFont="1" applyFill="1" applyBorder="1"/>
    <xf numFmtId="166" fontId="4" fillId="0" borderId="1" xfId="1" applyNumberFormat="1" applyFont="1" applyFill="1" applyBorder="1"/>
    <xf numFmtId="0" fontId="9" fillId="0" borderId="0" xfId="0" applyFont="1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3" xfId="0" applyFont="1" applyFill="1" applyBorder="1" applyAlignment="1"/>
    <xf numFmtId="0" fontId="3" fillId="0" borderId="3" xfId="0" applyFont="1" applyFill="1" applyBorder="1" applyAlignment="1"/>
    <xf numFmtId="165" fontId="3" fillId="0" borderId="13" xfId="0" applyNumberFormat="1" applyFont="1" applyFill="1" applyBorder="1" applyAlignment="1"/>
    <xf numFmtId="165" fontId="3" fillId="0" borderId="13" xfId="2" applyNumberFormat="1" applyFont="1" applyFill="1" applyBorder="1" applyAlignment="1"/>
    <xf numFmtId="165" fontId="3" fillId="0" borderId="13" xfId="2" applyNumberFormat="1" applyFont="1" applyFill="1" applyBorder="1" applyAlignment="1">
      <alignment horizontal="left"/>
    </xf>
    <xf numFmtId="16" fontId="4" fillId="0" borderId="0" xfId="0" applyNumberFormat="1" applyFont="1" applyFill="1" applyBorder="1" applyAlignment="1">
      <alignment horizontal="left"/>
    </xf>
    <xf numFmtId="165" fontId="4" fillId="0" borderId="13" xfId="1" applyNumberFormat="1" applyFont="1" applyFill="1" applyBorder="1" applyAlignment="1"/>
    <xf numFmtId="170" fontId="12" fillId="0" borderId="13" xfId="0" applyNumberFormat="1" applyFont="1" applyFill="1" applyBorder="1" applyAlignment="1">
      <alignment vertical="top"/>
    </xf>
    <xf numFmtId="170" fontId="12" fillId="0" borderId="13" xfId="0" applyNumberFormat="1" applyFont="1" applyFill="1" applyBorder="1" applyAlignment="1">
      <alignment horizontal="right" vertical="top"/>
    </xf>
    <xf numFmtId="165" fontId="3" fillId="0" borderId="13" xfId="0" applyNumberFormat="1" applyFont="1" applyFill="1" applyBorder="1" applyAlignment="1">
      <alignment horizontal="right"/>
    </xf>
    <xf numFmtId="170" fontId="12" fillId="0" borderId="13" xfId="5" applyNumberFormat="1" applyFont="1" applyFill="1" applyBorder="1" applyAlignment="1">
      <alignment vertical="top"/>
    </xf>
    <xf numFmtId="170" fontId="12" fillId="0" borderId="13" xfId="5" applyNumberFormat="1" applyFont="1" applyFill="1" applyBorder="1" applyAlignment="1">
      <alignment horizontal="right" vertical="top"/>
    </xf>
    <xf numFmtId="165" fontId="3" fillId="0" borderId="20" xfId="0" applyNumberFormat="1" applyFont="1" applyFill="1" applyBorder="1" applyAlignment="1"/>
    <xf numFmtId="165" fontId="4" fillId="0" borderId="9" xfId="1" applyNumberFormat="1" applyFont="1" applyFill="1" applyBorder="1" applyAlignment="1"/>
    <xf numFmtId="165" fontId="4" fillId="0" borderId="9" xfId="2" applyNumberFormat="1" applyFont="1" applyFill="1" applyBorder="1" applyAlignment="1"/>
    <xf numFmtId="170" fontId="12" fillId="0" borderId="9" xfId="5" applyNumberFormat="1" applyFont="1" applyFill="1" applyBorder="1" applyAlignment="1">
      <alignment vertical="top"/>
    </xf>
    <xf numFmtId="170" fontId="12" fillId="0" borderId="9" xfId="5" applyNumberFormat="1" applyFont="1" applyFill="1" applyBorder="1" applyAlignment="1">
      <alignment horizontal="right" vertical="top"/>
    </xf>
    <xf numFmtId="0" fontId="0" fillId="0" borderId="0" xfId="0" applyFill="1" applyBorder="1" applyAlignment="1">
      <alignment vertical="center"/>
    </xf>
    <xf numFmtId="0" fontId="3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164" fontId="2" fillId="0" borderId="13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164" fontId="2" fillId="0" borderId="9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/>
    </xf>
    <xf numFmtId="37" fontId="2" fillId="0" borderId="0" xfId="1" applyNumberFormat="1" applyFont="1" applyFill="1" applyBorder="1"/>
    <xf numFmtId="168" fontId="2" fillId="0" borderId="0" xfId="1" applyNumberFormat="1" applyFont="1" applyFill="1" applyBorder="1"/>
    <xf numFmtId="0" fontId="6" fillId="0" borderId="0" xfId="3" applyFont="1" applyFill="1" applyAlignment="1">
      <alignment horizontal="right"/>
    </xf>
    <xf numFmtId="37" fontId="2" fillId="0" borderId="0" xfId="1" applyNumberFormat="1" applyFont="1" applyFill="1" applyBorder="1" applyAlignment="1">
      <alignment horizontal="right"/>
    </xf>
    <xf numFmtId="37" fontId="2" fillId="0" borderId="0" xfId="1" applyNumberFormat="1" applyFont="1" applyFill="1" applyBorder="1" applyAlignment="1" applyProtection="1">
      <alignment horizontal="right"/>
      <protection locked="0"/>
    </xf>
    <xf numFmtId="168" fontId="2" fillId="0" borderId="0" xfId="1" applyNumberFormat="1" applyFont="1" applyFill="1" applyBorder="1" applyAlignment="1">
      <alignment horizontal="right"/>
    </xf>
    <xf numFmtId="37" fontId="4" fillId="0" borderId="0" xfId="1" applyNumberFormat="1" applyFont="1" applyFill="1" applyBorder="1" applyAlignment="1">
      <alignment horizontal="right"/>
    </xf>
    <xf numFmtId="37" fontId="4" fillId="0" borderId="0" xfId="1" applyNumberFormat="1" applyFont="1" applyFill="1" applyBorder="1"/>
    <xf numFmtId="0" fontId="6" fillId="0" borderId="0" xfId="3" applyFont="1" applyFill="1" applyBorder="1" applyAlignment="1">
      <alignment horizontal="right"/>
    </xf>
    <xf numFmtId="37" fontId="4" fillId="0" borderId="1" xfId="1" applyNumberFormat="1" applyFont="1" applyFill="1" applyBorder="1"/>
    <xf numFmtId="0" fontId="2" fillId="0" borderId="1" xfId="0" applyFont="1" applyFill="1" applyBorder="1" applyAlignment="1">
      <alignment horizontal="right"/>
    </xf>
    <xf numFmtId="37" fontId="2" fillId="0" borderId="2" xfId="1" applyNumberFormat="1" applyFont="1" applyFill="1" applyBorder="1"/>
    <xf numFmtId="0" fontId="3" fillId="0" borderId="6" xfId="0" applyFont="1" applyFill="1" applyBorder="1" applyAlignment="1"/>
    <xf numFmtId="0" fontId="3" fillId="0" borderId="6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/>
    <xf numFmtId="0" fontId="3" fillId="0" borderId="0" xfId="0" applyFont="1" applyFill="1" applyBorder="1" applyAlignment="1"/>
    <xf numFmtId="169" fontId="4" fillId="0" borderId="0" xfId="1" applyNumberFormat="1" applyFont="1" applyFill="1" applyBorder="1"/>
    <xf numFmtId="1" fontId="4" fillId="0" borderId="0" xfId="1" applyNumberFormat="1" applyFont="1" applyFill="1" applyBorder="1"/>
    <xf numFmtId="169" fontId="3" fillId="0" borderId="0" xfId="0" applyNumberFormat="1" applyFont="1" applyFill="1"/>
    <xf numFmtId="169" fontId="4" fillId="0" borderId="0" xfId="1" applyNumberFormat="1" applyFont="1" applyFill="1" applyBorder="1" applyAlignment="1">
      <alignment horizontal="center"/>
    </xf>
    <xf numFmtId="169" fontId="3" fillId="0" borderId="0" xfId="0" applyNumberFormat="1" applyFont="1" applyFill="1" applyBorder="1"/>
    <xf numFmtId="169" fontId="8" fillId="0" borderId="0" xfId="0" applyNumberFormat="1" applyFont="1" applyFill="1" applyBorder="1"/>
    <xf numFmtId="0" fontId="4" fillId="0" borderId="1" xfId="0" applyFont="1" applyFill="1" applyBorder="1" applyAlignment="1">
      <alignment horizontal="center"/>
    </xf>
    <xf numFmtId="169" fontId="4" fillId="0" borderId="1" xfId="1" applyNumberFormat="1" applyFont="1" applyFill="1" applyBorder="1" applyAlignment="1">
      <alignment horizontal="center"/>
    </xf>
    <xf numFmtId="169" fontId="8" fillId="0" borderId="1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left" vertical="center" wrapText="1"/>
    </xf>
    <xf numFmtId="0" fontId="8" fillId="0" borderId="1" xfId="0" applyFont="1" applyFill="1" applyBorder="1" applyAlignment="1">
      <alignment horizontal="center"/>
    </xf>
  </cellXfs>
  <cellStyles count="7">
    <cellStyle name="Comma" xfId="1" builtinId="3"/>
    <cellStyle name="Comma_EDUCAT Chapter 2" xfId="2"/>
    <cellStyle name="Normal" xfId="0" builtinId="0"/>
    <cellStyle name="Normal 2" xfId="5"/>
    <cellStyle name="Normal 2 2" xfId="4"/>
    <cellStyle name="Normal 2 2 2" xfId="6"/>
    <cellStyle name="Normal_EDUCAT Chapter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66675</xdr:rowOff>
        </xdr:from>
        <xdr:to>
          <xdr:col>1</xdr:col>
          <xdr:colOff>219075</xdr:colOff>
          <xdr:row>3</xdr:row>
          <xdr:rowOff>19050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</xdr:colOff>
          <xdr:row>0</xdr:row>
          <xdr:rowOff>38100</xdr:rowOff>
        </xdr:from>
        <xdr:to>
          <xdr:col>1</xdr:col>
          <xdr:colOff>409575</xdr:colOff>
          <xdr:row>3</xdr:row>
          <xdr:rowOff>47625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47625</xdr:rowOff>
        </xdr:from>
        <xdr:to>
          <xdr:col>1</xdr:col>
          <xdr:colOff>581025</xdr:colOff>
          <xdr:row>3</xdr:row>
          <xdr:rowOff>47625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47625</xdr:rowOff>
        </xdr:from>
        <xdr:to>
          <xdr:col>0</xdr:col>
          <xdr:colOff>828675</xdr:colOff>
          <xdr:row>3</xdr:row>
          <xdr:rowOff>133350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57150</xdr:rowOff>
        </xdr:from>
        <xdr:to>
          <xdr:col>1</xdr:col>
          <xdr:colOff>304800</xdr:colOff>
          <xdr:row>2</xdr:row>
          <xdr:rowOff>123825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219075</xdr:colOff>
          <xdr:row>0</xdr:row>
          <xdr:rowOff>66675</xdr:rowOff>
        </xdr:from>
        <xdr:to>
          <xdr:col>1</xdr:col>
          <xdr:colOff>466725</xdr:colOff>
          <xdr:row>2</xdr:row>
          <xdr:rowOff>76200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57150</xdr:rowOff>
        </xdr:from>
        <xdr:to>
          <xdr:col>1</xdr:col>
          <xdr:colOff>314325</xdr:colOff>
          <xdr:row>2</xdr:row>
          <xdr:rowOff>123825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0</xdr:row>
          <xdr:rowOff>38100</xdr:rowOff>
        </xdr:from>
        <xdr:to>
          <xdr:col>2</xdr:col>
          <xdr:colOff>123825</xdr:colOff>
          <xdr:row>2</xdr:row>
          <xdr:rowOff>104775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6.bin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image" Target="../media/image1.png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K1048573"/>
  <sheetViews>
    <sheetView tabSelected="1" zoomScaleNormal="100" workbookViewId="0">
      <selection activeCell="X44" sqref="X44"/>
    </sheetView>
  </sheetViews>
  <sheetFormatPr defaultRowHeight="12.75" x14ac:dyDescent="0.2"/>
  <cols>
    <col min="1" max="1" width="9.140625" style="1"/>
    <col min="2" max="2" width="10.42578125" style="1" bestFit="1" customWidth="1"/>
    <col min="3" max="9" width="9.140625" style="1" hidden="1" customWidth="1"/>
    <col min="10" max="10" width="8" style="1" hidden="1" customWidth="1"/>
    <col min="11" max="11" width="9.140625" style="1" hidden="1" customWidth="1"/>
    <col min="12" max="12" width="8.28515625" style="1" hidden="1" customWidth="1"/>
    <col min="13" max="14" width="0" style="1" hidden="1" customWidth="1"/>
    <col min="15" max="15" width="8.140625" style="1" hidden="1" customWidth="1"/>
    <col min="16" max="16" width="0" style="1" hidden="1" customWidth="1"/>
    <col min="17" max="17" width="23.7109375" style="1" hidden="1" customWidth="1"/>
    <col min="18" max="16384" width="9.140625" style="1"/>
  </cols>
  <sheetData>
    <row r="2" spans="1:37" x14ac:dyDescent="0.2">
      <c r="S2" s="12" t="s">
        <v>99</v>
      </c>
      <c r="T2" s="12"/>
      <c r="U2" s="12"/>
    </row>
    <row r="5" spans="1:37" x14ac:dyDescent="0.2">
      <c r="B5" s="9">
        <v>2.0099999999999998</v>
      </c>
      <c r="I5" s="209" t="s">
        <v>86</v>
      </c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</row>
    <row r="6" spans="1:37" x14ac:dyDescent="0.2">
      <c r="B6" s="26"/>
    </row>
    <row r="7" spans="1:37" x14ac:dyDescent="0.2">
      <c r="A7" s="4"/>
      <c r="B7" s="27"/>
      <c r="C7" s="202">
        <v>2014</v>
      </c>
      <c r="D7" s="203"/>
      <c r="E7" s="203"/>
      <c r="F7" s="203"/>
      <c r="G7" s="203"/>
      <c r="H7" s="202">
        <v>2015</v>
      </c>
      <c r="I7" s="203"/>
      <c r="J7" s="203"/>
      <c r="K7" s="203"/>
      <c r="L7" s="203"/>
      <c r="M7" s="202">
        <v>2016</v>
      </c>
      <c r="N7" s="203"/>
      <c r="O7" s="203"/>
      <c r="P7" s="203"/>
      <c r="Q7" s="203"/>
      <c r="R7" s="202">
        <v>2017</v>
      </c>
      <c r="S7" s="203"/>
      <c r="T7" s="203"/>
      <c r="U7" s="203"/>
      <c r="V7" s="203"/>
      <c r="W7" s="202">
        <v>2018</v>
      </c>
      <c r="X7" s="203"/>
      <c r="Y7" s="203"/>
      <c r="Z7" s="203"/>
      <c r="AA7" s="203"/>
      <c r="AB7" s="202">
        <v>2019</v>
      </c>
      <c r="AC7" s="203"/>
      <c r="AD7" s="203"/>
      <c r="AE7" s="203"/>
      <c r="AF7" s="203"/>
      <c r="AG7" s="202">
        <v>2020</v>
      </c>
      <c r="AH7" s="203"/>
      <c r="AI7" s="203"/>
      <c r="AJ7" s="203"/>
      <c r="AK7" s="203"/>
    </row>
    <row r="8" spans="1:37" ht="12.75" customHeight="1" x14ac:dyDescent="0.2">
      <c r="A8" s="4"/>
      <c r="B8" s="28"/>
      <c r="C8" s="204" t="s">
        <v>0</v>
      </c>
      <c r="D8" s="206" t="s">
        <v>1</v>
      </c>
      <c r="E8" s="207"/>
      <c r="F8" s="206" t="s">
        <v>2</v>
      </c>
      <c r="G8" s="208"/>
      <c r="H8" s="204" t="s">
        <v>0</v>
      </c>
      <c r="I8" s="206" t="s">
        <v>1</v>
      </c>
      <c r="J8" s="207"/>
      <c r="K8" s="206" t="s">
        <v>2</v>
      </c>
      <c r="L8" s="208"/>
      <c r="M8" s="204" t="s">
        <v>0</v>
      </c>
      <c r="N8" s="206" t="s">
        <v>1</v>
      </c>
      <c r="O8" s="207"/>
      <c r="P8" s="206" t="s">
        <v>2</v>
      </c>
      <c r="Q8" s="208"/>
      <c r="R8" s="204" t="s">
        <v>0</v>
      </c>
      <c r="S8" s="206" t="s">
        <v>1</v>
      </c>
      <c r="T8" s="207"/>
      <c r="U8" s="206" t="s">
        <v>2</v>
      </c>
      <c r="V8" s="208"/>
      <c r="W8" s="204" t="s">
        <v>0</v>
      </c>
      <c r="X8" s="206" t="s">
        <v>1</v>
      </c>
      <c r="Y8" s="207"/>
      <c r="Z8" s="206" t="s">
        <v>2</v>
      </c>
      <c r="AA8" s="208"/>
      <c r="AB8" s="204" t="s">
        <v>0</v>
      </c>
      <c r="AC8" s="206" t="s">
        <v>1</v>
      </c>
      <c r="AD8" s="207"/>
      <c r="AE8" s="206" t="s">
        <v>2</v>
      </c>
      <c r="AF8" s="208"/>
      <c r="AG8" s="204" t="s">
        <v>0</v>
      </c>
      <c r="AH8" s="206" t="s">
        <v>1</v>
      </c>
      <c r="AI8" s="207"/>
      <c r="AJ8" s="206" t="s">
        <v>2</v>
      </c>
      <c r="AK8" s="208"/>
    </row>
    <row r="9" spans="1:37" x14ac:dyDescent="0.2">
      <c r="A9" s="4"/>
      <c r="B9" s="29"/>
      <c r="C9" s="205"/>
      <c r="D9" s="30" t="s">
        <v>3</v>
      </c>
      <c r="E9" s="31" t="s">
        <v>4</v>
      </c>
      <c r="F9" s="32" t="s">
        <v>3</v>
      </c>
      <c r="G9" s="32" t="s">
        <v>4</v>
      </c>
      <c r="H9" s="205"/>
      <c r="I9" s="30" t="s">
        <v>3</v>
      </c>
      <c r="J9" s="31" t="s">
        <v>4</v>
      </c>
      <c r="K9" s="32" t="s">
        <v>3</v>
      </c>
      <c r="L9" s="32" t="s">
        <v>4</v>
      </c>
      <c r="M9" s="205"/>
      <c r="N9" s="30" t="s">
        <v>3</v>
      </c>
      <c r="O9" s="31" t="s">
        <v>4</v>
      </c>
      <c r="P9" s="32" t="s">
        <v>3</v>
      </c>
      <c r="Q9" s="32" t="s">
        <v>4</v>
      </c>
      <c r="R9" s="205"/>
      <c r="S9" s="30" t="s">
        <v>3</v>
      </c>
      <c r="T9" s="31" t="s">
        <v>4</v>
      </c>
      <c r="U9" s="32" t="s">
        <v>3</v>
      </c>
      <c r="V9" s="32" t="s">
        <v>4</v>
      </c>
      <c r="W9" s="205"/>
      <c r="X9" s="30" t="s">
        <v>3</v>
      </c>
      <c r="Y9" s="31" t="s">
        <v>4</v>
      </c>
      <c r="Z9" s="32" t="s">
        <v>3</v>
      </c>
      <c r="AA9" s="32" t="s">
        <v>4</v>
      </c>
      <c r="AB9" s="205"/>
      <c r="AC9" s="30" t="s">
        <v>3</v>
      </c>
      <c r="AD9" s="31" t="s">
        <v>4</v>
      </c>
      <c r="AE9" s="32" t="s">
        <v>3</v>
      </c>
      <c r="AF9" s="32" t="s">
        <v>4</v>
      </c>
      <c r="AG9" s="205"/>
      <c r="AH9" s="30" t="s">
        <v>3</v>
      </c>
      <c r="AI9" s="31" t="s">
        <v>4</v>
      </c>
      <c r="AJ9" s="32" t="s">
        <v>3</v>
      </c>
      <c r="AK9" s="32" t="s">
        <v>4</v>
      </c>
    </row>
    <row r="10" spans="1:37" x14ac:dyDescent="0.2">
      <c r="A10" s="4"/>
      <c r="B10" s="28"/>
      <c r="C10" s="33"/>
      <c r="D10" s="34"/>
      <c r="E10" s="35"/>
      <c r="F10" s="4"/>
      <c r="G10" s="4"/>
      <c r="H10" s="36"/>
      <c r="I10" s="37"/>
      <c r="J10" s="38"/>
      <c r="K10" s="39"/>
      <c r="L10" s="39"/>
      <c r="M10" s="36"/>
      <c r="N10" s="37"/>
      <c r="O10" s="38"/>
      <c r="P10" s="39"/>
      <c r="Q10" s="39"/>
      <c r="R10" s="36"/>
      <c r="S10" s="37"/>
      <c r="T10" s="37"/>
      <c r="U10" s="40"/>
      <c r="V10" s="39"/>
      <c r="W10" s="36"/>
      <c r="X10" s="37"/>
      <c r="Y10" s="37"/>
      <c r="Z10" s="40"/>
      <c r="AA10" s="39"/>
      <c r="AB10" s="36"/>
      <c r="AC10" s="37"/>
      <c r="AD10" s="37"/>
      <c r="AE10" s="40"/>
      <c r="AF10" s="39"/>
      <c r="AG10" s="36"/>
      <c r="AH10" s="37"/>
      <c r="AI10" s="37"/>
      <c r="AJ10" s="40"/>
      <c r="AK10" s="39"/>
    </row>
    <row r="11" spans="1:37" x14ac:dyDescent="0.2">
      <c r="A11" s="4"/>
      <c r="B11" s="41" t="s">
        <v>5</v>
      </c>
      <c r="C11" s="42">
        <f>SUM(D11+F11)</f>
        <v>711</v>
      </c>
      <c r="D11" s="43">
        <f>SUM(D13:D35)</f>
        <v>351</v>
      </c>
      <c r="E11" s="44">
        <v>49.6</v>
      </c>
      <c r="F11" s="45">
        <f>SUM(F13:F35)</f>
        <v>360</v>
      </c>
      <c r="G11" s="46">
        <v>50.4</v>
      </c>
      <c r="H11" s="47">
        <f>SUM(I11+K11)</f>
        <v>649</v>
      </c>
      <c r="I11" s="48">
        <f>SUM(I13:I35)</f>
        <v>324</v>
      </c>
      <c r="J11" s="49">
        <v>49.5</v>
      </c>
      <c r="K11" s="50">
        <f>SUM(K13:K35)</f>
        <v>325</v>
      </c>
      <c r="L11" s="51">
        <f t="shared" ref="L11" si="0">(K11/H11)*100</f>
        <v>50.077041602465336</v>
      </c>
      <c r="M11" s="47">
        <f>SUM(M13:M35)</f>
        <v>660</v>
      </c>
      <c r="N11" s="48">
        <f>SUM(N13:N35)</f>
        <v>336</v>
      </c>
      <c r="O11" s="49">
        <v>49.5</v>
      </c>
      <c r="P11" s="50">
        <f>SUM(P13:P35)</f>
        <v>324</v>
      </c>
      <c r="Q11" s="51">
        <f t="shared" ref="Q11" si="1">(P11/M11)*100</f>
        <v>49.090909090909093</v>
      </c>
      <c r="R11" s="47">
        <f>SUM(R12:R35)</f>
        <v>625</v>
      </c>
      <c r="S11" s="48">
        <f>SUM(S12:S35)</f>
        <v>318</v>
      </c>
      <c r="T11" s="52">
        <f t="shared" ref="T11" si="2">S11/R11*100</f>
        <v>50.88</v>
      </c>
      <c r="U11" s="53">
        <f>SUM(U12:U35)</f>
        <v>307</v>
      </c>
      <c r="V11" s="54">
        <f t="shared" ref="V11" si="3">U11/R11*100</f>
        <v>49.120000000000005</v>
      </c>
      <c r="W11" s="47">
        <f>X11+Z11</f>
        <v>640</v>
      </c>
      <c r="X11" s="48">
        <f>SUM(X12:X35)</f>
        <v>292</v>
      </c>
      <c r="Y11" s="52">
        <f>+X11/W11*100</f>
        <v>45.625</v>
      </c>
      <c r="Z11" s="53">
        <f>SUM(Z12:Z35)</f>
        <v>348</v>
      </c>
      <c r="AA11" s="54">
        <f>+Z11/W11*100</f>
        <v>54.374999999999993</v>
      </c>
      <c r="AB11" s="47">
        <f>SUM(AB13:AB35)</f>
        <v>646</v>
      </c>
      <c r="AC11" s="48">
        <f>SUM(AC13:AC36)</f>
        <v>281</v>
      </c>
      <c r="AD11" s="52">
        <f>+AC11/AB11*100</f>
        <v>43.4984520123839</v>
      </c>
      <c r="AE11" s="53">
        <f>SUM(AE13:AE35)</f>
        <v>365</v>
      </c>
      <c r="AF11" s="54">
        <f>+AE11/AB11*100</f>
        <v>56.5015479876161</v>
      </c>
      <c r="AG11" s="47">
        <f>AH11+AJ11</f>
        <v>817</v>
      </c>
      <c r="AH11" s="48">
        <f>SUM(AH12:AH35)</f>
        <v>405</v>
      </c>
      <c r="AI11" s="52">
        <f>+AH11/AG11*100</f>
        <v>49.571603427172583</v>
      </c>
      <c r="AJ11" s="53">
        <f>SUM(AJ13:AJ35)</f>
        <v>412</v>
      </c>
      <c r="AK11" s="54">
        <f>+AJ11/AG11*100</f>
        <v>50.428396572827417</v>
      </c>
    </row>
    <row r="12" spans="1:37" x14ac:dyDescent="0.2">
      <c r="A12" s="4"/>
      <c r="B12" s="55"/>
      <c r="C12" s="42"/>
      <c r="E12" s="44"/>
      <c r="F12" s="56"/>
      <c r="G12" s="46"/>
      <c r="H12" s="47"/>
      <c r="I12" s="26"/>
      <c r="J12" s="49"/>
      <c r="K12" s="57"/>
      <c r="L12" s="54"/>
      <c r="M12" s="47"/>
      <c r="N12" s="26"/>
      <c r="O12" s="49"/>
      <c r="P12" s="57"/>
      <c r="Q12" s="54"/>
      <c r="R12" s="47"/>
      <c r="S12" s="26"/>
      <c r="T12" s="52"/>
      <c r="U12" s="58"/>
      <c r="V12" s="54"/>
      <c r="W12" s="47"/>
      <c r="X12" s="26"/>
      <c r="Y12" s="52"/>
      <c r="Z12" s="58"/>
      <c r="AA12" s="54"/>
      <c r="AB12" s="47"/>
      <c r="AC12" s="26"/>
      <c r="AD12" s="52"/>
      <c r="AE12" s="58"/>
      <c r="AF12" s="54"/>
      <c r="AG12" s="47"/>
      <c r="AH12" s="26"/>
      <c r="AI12" s="52"/>
      <c r="AJ12" s="58"/>
      <c r="AK12" s="54"/>
    </row>
    <row r="13" spans="1:37" x14ac:dyDescent="0.2">
      <c r="A13" s="4"/>
      <c r="B13" s="59" t="s">
        <v>6</v>
      </c>
      <c r="C13" s="42">
        <v>56</v>
      </c>
      <c r="D13" s="60">
        <v>27</v>
      </c>
      <c r="E13" s="61">
        <v>48.2</v>
      </c>
      <c r="F13" s="62">
        <v>30</v>
      </c>
      <c r="G13" s="63">
        <v>51.8</v>
      </c>
      <c r="H13" s="47">
        <f>SUM(I13,K13,)</f>
        <v>56</v>
      </c>
      <c r="I13" s="64">
        <v>26</v>
      </c>
      <c r="J13" s="65">
        <f>(I13/H13)*100</f>
        <v>46.428571428571431</v>
      </c>
      <c r="K13" s="66">
        <v>30</v>
      </c>
      <c r="L13" s="54">
        <f>(K13/H13)*100</f>
        <v>53.571428571428569</v>
      </c>
      <c r="M13" s="47">
        <f>SUM(N13,P13,)</f>
        <v>54</v>
      </c>
      <c r="N13" s="64">
        <v>25</v>
      </c>
      <c r="O13" s="65">
        <f>(N13/M13)*100</f>
        <v>46.296296296296298</v>
      </c>
      <c r="P13" s="66">
        <v>29</v>
      </c>
      <c r="Q13" s="54">
        <f>(P13/M13)*100</f>
        <v>53.703703703703709</v>
      </c>
      <c r="R13" s="47">
        <f>SUM(S13,U13)</f>
        <v>52</v>
      </c>
      <c r="S13" s="64">
        <v>24</v>
      </c>
      <c r="T13" s="52">
        <f>S13/R13*100</f>
        <v>46.153846153846153</v>
      </c>
      <c r="U13" s="66">
        <v>28</v>
      </c>
      <c r="V13" s="54">
        <f>U13/R13*100</f>
        <v>53.846153846153847</v>
      </c>
      <c r="W13" s="47">
        <f>X13+Z13</f>
        <v>55</v>
      </c>
      <c r="X13" s="64">
        <v>33</v>
      </c>
      <c r="Y13" s="52">
        <f t="shared" ref="Y13:Y35" si="4">+X13/W13*100</f>
        <v>60</v>
      </c>
      <c r="Z13" s="66">
        <v>22</v>
      </c>
      <c r="AA13" s="54">
        <f t="shared" ref="AA13:AA35" si="5">+Z13/W13*100</f>
        <v>40</v>
      </c>
      <c r="AB13" s="47">
        <f>SUM(AE13)+AC13</f>
        <v>50</v>
      </c>
      <c r="AC13" s="64">
        <v>30</v>
      </c>
      <c r="AD13" s="52">
        <f t="shared" ref="AD13:AD35" si="6">+AC13/AB13*100</f>
        <v>60</v>
      </c>
      <c r="AE13" s="66">
        <v>20</v>
      </c>
      <c r="AF13" s="54">
        <f t="shared" ref="AF13:AF35" si="7">+AE13/AB13*100</f>
        <v>40</v>
      </c>
      <c r="AG13" s="47">
        <f t="shared" ref="AG13:AG35" si="8">AH13+AJ13</f>
        <v>62</v>
      </c>
      <c r="AH13" s="64">
        <v>39</v>
      </c>
      <c r="AI13" s="52">
        <f t="shared" ref="AI13:AI35" si="9">+AH13/AG13*100</f>
        <v>62.903225806451616</v>
      </c>
      <c r="AJ13" s="66">
        <v>23</v>
      </c>
      <c r="AK13" s="54">
        <f t="shared" ref="AK13:AK35" si="10">+AJ13/AG13*100</f>
        <v>37.096774193548384</v>
      </c>
    </row>
    <row r="14" spans="1:37" x14ac:dyDescent="0.2">
      <c r="A14" s="4"/>
      <c r="B14" s="59"/>
      <c r="C14" s="42"/>
      <c r="D14" s="4"/>
      <c r="E14" s="61"/>
      <c r="F14" s="56"/>
      <c r="G14" s="63"/>
      <c r="H14" s="47"/>
      <c r="I14" s="39"/>
      <c r="J14" s="65"/>
      <c r="K14" s="57"/>
      <c r="L14" s="54"/>
      <c r="M14" s="47"/>
      <c r="N14" s="39"/>
      <c r="O14" s="65"/>
      <c r="P14" s="57"/>
      <c r="Q14" s="54"/>
      <c r="R14" s="47"/>
      <c r="S14" s="39"/>
      <c r="T14" s="52"/>
      <c r="U14" s="66"/>
      <c r="V14" s="54"/>
      <c r="W14" s="47"/>
      <c r="X14" s="39"/>
      <c r="Y14" s="52"/>
      <c r="Z14" s="66"/>
      <c r="AA14" s="54"/>
      <c r="AB14" s="47"/>
      <c r="AC14" s="39"/>
      <c r="AD14" s="52"/>
      <c r="AE14" s="66"/>
      <c r="AF14" s="54"/>
      <c r="AG14" s="47"/>
      <c r="AH14" s="39"/>
      <c r="AI14" s="52"/>
      <c r="AJ14" s="66"/>
      <c r="AK14" s="54"/>
    </row>
    <row r="15" spans="1:37" x14ac:dyDescent="0.2">
      <c r="A15" s="4"/>
      <c r="B15" s="67" t="s">
        <v>7</v>
      </c>
      <c r="C15" s="42">
        <v>57</v>
      </c>
      <c r="D15" s="56">
        <v>32</v>
      </c>
      <c r="E15" s="61">
        <v>56.1</v>
      </c>
      <c r="F15" s="56">
        <v>25</v>
      </c>
      <c r="G15" s="63">
        <v>43.9</v>
      </c>
      <c r="H15" s="47">
        <f>SUM(I15,K15,)</f>
        <v>42</v>
      </c>
      <c r="I15" s="57">
        <v>24</v>
      </c>
      <c r="J15" s="65">
        <f t="shared" ref="J15:J35" si="11">(I15/H15)*100</f>
        <v>57.142857142857139</v>
      </c>
      <c r="K15" s="57">
        <v>18</v>
      </c>
      <c r="L15" s="54">
        <f t="shared" ref="L15:L35" si="12">(K15/H15)*100</f>
        <v>42.857142857142854</v>
      </c>
      <c r="M15" s="47">
        <f t="shared" ref="M15:M35" si="13">SUM(N15,P15,)</f>
        <v>46</v>
      </c>
      <c r="N15" s="57">
        <v>21</v>
      </c>
      <c r="O15" s="65">
        <f t="shared" ref="O15:O35" si="14">(N15/M15)*100</f>
        <v>45.652173913043477</v>
      </c>
      <c r="P15" s="57">
        <v>25</v>
      </c>
      <c r="Q15" s="54">
        <f t="shared" ref="Q15:Q35" si="15">(P15/M15)*100</f>
        <v>54.347826086956516</v>
      </c>
      <c r="R15" s="47">
        <f>SUM(S15,U15)</f>
        <v>39</v>
      </c>
      <c r="S15" s="57">
        <v>13</v>
      </c>
      <c r="T15" s="52">
        <f t="shared" ref="T15:T35" si="16">S15/R15*100</f>
        <v>33.333333333333329</v>
      </c>
      <c r="U15" s="66">
        <v>26</v>
      </c>
      <c r="V15" s="54">
        <f t="shared" ref="V15:V35" si="17">U15/R15*100</f>
        <v>66.666666666666657</v>
      </c>
      <c r="W15" s="47">
        <f>X15+Z15</f>
        <v>50</v>
      </c>
      <c r="X15" s="57">
        <v>26</v>
      </c>
      <c r="Y15" s="52">
        <f t="shared" si="4"/>
        <v>52</v>
      </c>
      <c r="Z15" s="66">
        <v>24</v>
      </c>
      <c r="AA15" s="54">
        <f t="shared" si="5"/>
        <v>48</v>
      </c>
      <c r="AB15" s="47">
        <f t="shared" ref="AB15:AB35" si="18">SUM(AE15)+AC15</f>
        <v>42</v>
      </c>
      <c r="AC15" s="57">
        <v>21</v>
      </c>
      <c r="AD15" s="52">
        <f t="shared" si="6"/>
        <v>50</v>
      </c>
      <c r="AE15" s="66">
        <v>21</v>
      </c>
      <c r="AF15" s="54">
        <f t="shared" si="7"/>
        <v>50</v>
      </c>
      <c r="AG15" s="47">
        <f t="shared" si="8"/>
        <v>57</v>
      </c>
      <c r="AH15" s="57">
        <v>24</v>
      </c>
      <c r="AI15" s="52">
        <f t="shared" si="9"/>
        <v>42.105263157894733</v>
      </c>
      <c r="AJ15" s="66">
        <v>33</v>
      </c>
      <c r="AK15" s="54">
        <f t="shared" si="10"/>
        <v>57.894736842105267</v>
      </c>
    </row>
    <row r="16" spans="1:37" x14ac:dyDescent="0.2">
      <c r="A16" s="4"/>
      <c r="B16" s="67"/>
      <c r="C16" s="42"/>
      <c r="D16" s="56"/>
      <c r="E16" s="61"/>
      <c r="F16" s="56"/>
      <c r="G16" s="63"/>
      <c r="H16" s="47"/>
      <c r="I16" s="57"/>
      <c r="J16" s="65"/>
      <c r="K16" s="57"/>
      <c r="L16" s="54"/>
      <c r="M16" s="47"/>
      <c r="N16" s="57"/>
      <c r="O16" s="65"/>
      <c r="P16" s="57"/>
      <c r="Q16" s="54"/>
      <c r="R16" s="47"/>
      <c r="S16" s="57"/>
      <c r="T16" s="52"/>
      <c r="U16" s="66"/>
      <c r="V16" s="54"/>
      <c r="W16" s="47"/>
      <c r="X16" s="57"/>
      <c r="Y16" s="52"/>
      <c r="Z16" s="66"/>
      <c r="AA16" s="54"/>
      <c r="AB16" s="47"/>
      <c r="AC16" s="57"/>
      <c r="AD16" s="52"/>
      <c r="AE16" s="66"/>
      <c r="AF16" s="54"/>
      <c r="AG16" s="47"/>
      <c r="AH16" s="57"/>
      <c r="AI16" s="52"/>
      <c r="AJ16" s="66"/>
      <c r="AK16" s="54"/>
    </row>
    <row r="17" spans="1:37" x14ac:dyDescent="0.2">
      <c r="A17" s="4"/>
      <c r="B17" s="67" t="s">
        <v>8</v>
      </c>
      <c r="C17" s="42">
        <v>52</v>
      </c>
      <c r="D17" s="56">
        <v>26</v>
      </c>
      <c r="E17" s="61">
        <v>48.1</v>
      </c>
      <c r="F17" s="56">
        <v>27</v>
      </c>
      <c r="G17" s="63">
        <v>51.9</v>
      </c>
      <c r="H17" s="47">
        <f>SUM(I17,K17,)</f>
        <v>58</v>
      </c>
      <c r="I17" s="57">
        <v>32</v>
      </c>
      <c r="J17" s="65">
        <f t="shared" si="11"/>
        <v>55.172413793103445</v>
      </c>
      <c r="K17" s="57">
        <v>26</v>
      </c>
      <c r="L17" s="54">
        <f t="shared" si="12"/>
        <v>44.827586206896555</v>
      </c>
      <c r="M17" s="47">
        <f t="shared" si="13"/>
        <v>56</v>
      </c>
      <c r="N17" s="57">
        <v>21</v>
      </c>
      <c r="O17" s="65">
        <f t="shared" si="14"/>
        <v>37.5</v>
      </c>
      <c r="P17" s="57">
        <v>35</v>
      </c>
      <c r="Q17" s="54">
        <f t="shared" si="15"/>
        <v>62.5</v>
      </c>
      <c r="R17" s="47">
        <f>SUM(S17,U17)</f>
        <v>56</v>
      </c>
      <c r="S17" s="57">
        <v>39</v>
      </c>
      <c r="T17" s="52">
        <f t="shared" si="16"/>
        <v>69.642857142857139</v>
      </c>
      <c r="U17" s="66">
        <v>17</v>
      </c>
      <c r="V17" s="54">
        <f t="shared" si="17"/>
        <v>30.357142857142854</v>
      </c>
      <c r="W17" s="47">
        <f>X17+Z17</f>
        <v>46</v>
      </c>
      <c r="X17" s="57">
        <v>16</v>
      </c>
      <c r="Y17" s="52">
        <f t="shared" si="4"/>
        <v>34.782608695652172</v>
      </c>
      <c r="Z17" s="66">
        <v>30</v>
      </c>
      <c r="AA17" s="54">
        <f t="shared" si="5"/>
        <v>65.217391304347828</v>
      </c>
      <c r="AB17" s="47">
        <f t="shared" si="18"/>
        <v>45</v>
      </c>
      <c r="AC17" s="57">
        <v>20</v>
      </c>
      <c r="AD17" s="52">
        <f t="shared" si="6"/>
        <v>44.444444444444443</v>
      </c>
      <c r="AE17" s="66">
        <v>25</v>
      </c>
      <c r="AF17" s="54">
        <f t="shared" si="7"/>
        <v>55.555555555555557</v>
      </c>
      <c r="AG17" s="47">
        <f t="shared" si="8"/>
        <v>65</v>
      </c>
      <c r="AH17" s="57">
        <v>31</v>
      </c>
      <c r="AI17" s="52">
        <f t="shared" si="9"/>
        <v>47.692307692307693</v>
      </c>
      <c r="AJ17" s="66">
        <v>34</v>
      </c>
      <c r="AK17" s="54">
        <f t="shared" si="10"/>
        <v>52.307692307692314</v>
      </c>
    </row>
    <row r="18" spans="1:37" x14ac:dyDescent="0.2">
      <c r="A18" s="4"/>
      <c r="B18" s="67"/>
      <c r="C18" s="42"/>
      <c r="D18" s="56"/>
      <c r="E18" s="61"/>
      <c r="F18" s="56"/>
      <c r="G18" s="63"/>
      <c r="H18" s="47"/>
      <c r="I18" s="57"/>
      <c r="J18" s="65"/>
      <c r="K18" s="57"/>
      <c r="L18" s="54"/>
      <c r="M18" s="47"/>
      <c r="N18" s="57"/>
      <c r="O18" s="65"/>
      <c r="P18" s="57"/>
      <c r="Q18" s="54"/>
      <c r="R18" s="47"/>
      <c r="S18" s="57"/>
      <c r="T18" s="52"/>
      <c r="U18" s="66"/>
      <c r="V18" s="54"/>
      <c r="W18" s="47"/>
      <c r="X18" s="57"/>
      <c r="Y18" s="52"/>
      <c r="Z18" s="66"/>
      <c r="AA18" s="54"/>
      <c r="AB18" s="47"/>
      <c r="AC18" s="57"/>
      <c r="AD18" s="52"/>
      <c r="AE18" s="66"/>
      <c r="AF18" s="54"/>
      <c r="AG18" s="47"/>
      <c r="AH18" s="57"/>
      <c r="AI18" s="52"/>
      <c r="AJ18" s="66"/>
      <c r="AK18" s="54"/>
    </row>
    <row r="19" spans="1:37" x14ac:dyDescent="0.2">
      <c r="A19" s="4"/>
      <c r="B19" s="67" t="s">
        <v>9</v>
      </c>
      <c r="C19" s="42">
        <v>53</v>
      </c>
      <c r="D19" s="56">
        <v>26</v>
      </c>
      <c r="E19" s="61">
        <v>49.1</v>
      </c>
      <c r="F19" s="56">
        <v>28</v>
      </c>
      <c r="G19" s="63">
        <v>50.9</v>
      </c>
      <c r="H19" s="47">
        <f>SUM(I19,K19,)</f>
        <v>49</v>
      </c>
      <c r="I19" s="57">
        <v>29</v>
      </c>
      <c r="J19" s="65">
        <f t="shared" si="11"/>
        <v>59.183673469387756</v>
      </c>
      <c r="K19" s="57">
        <v>20</v>
      </c>
      <c r="L19" s="54">
        <f t="shared" si="12"/>
        <v>40.816326530612244</v>
      </c>
      <c r="M19" s="47">
        <f t="shared" si="13"/>
        <v>48</v>
      </c>
      <c r="N19" s="57">
        <v>23</v>
      </c>
      <c r="O19" s="65">
        <f t="shared" si="14"/>
        <v>47.916666666666671</v>
      </c>
      <c r="P19" s="57">
        <v>25</v>
      </c>
      <c r="Q19" s="54">
        <f t="shared" si="15"/>
        <v>52.083333333333336</v>
      </c>
      <c r="R19" s="47">
        <f>SUM(S19,U19)</f>
        <v>54</v>
      </c>
      <c r="S19" s="57">
        <v>29</v>
      </c>
      <c r="T19" s="52">
        <f>(S19/R19)*100</f>
        <v>53.703703703703709</v>
      </c>
      <c r="U19" s="66">
        <v>25</v>
      </c>
      <c r="V19" s="54">
        <f t="shared" si="17"/>
        <v>46.296296296296298</v>
      </c>
      <c r="W19" s="47">
        <f>X19+Z19</f>
        <v>52</v>
      </c>
      <c r="X19" s="57">
        <v>17</v>
      </c>
      <c r="Y19" s="52">
        <f t="shared" si="4"/>
        <v>32.692307692307693</v>
      </c>
      <c r="Z19" s="66">
        <v>35</v>
      </c>
      <c r="AA19" s="54">
        <f t="shared" si="5"/>
        <v>67.307692307692307</v>
      </c>
      <c r="AB19" s="47">
        <f t="shared" si="18"/>
        <v>54</v>
      </c>
      <c r="AC19" s="57">
        <v>24</v>
      </c>
      <c r="AD19" s="52">
        <f t="shared" si="6"/>
        <v>44.444444444444443</v>
      </c>
      <c r="AE19" s="66">
        <v>30</v>
      </c>
      <c r="AF19" s="54">
        <f t="shared" si="7"/>
        <v>55.555555555555557</v>
      </c>
      <c r="AG19" s="47">
        <f t="shared" si="8"/>
        <v>52</v>
      </c>
      <c r="AH19" s="57">
        <v>20</v>
      </c>
      <c r="AI19" s="52">
        <f t="shared" si="9"/>
        <v>38.461538461538467</v>
      </c>
      <c r="AJ19" s="66">
        <v>32</v>
      </c>
      <c r="AK19" s="54">
        <f t="shared" si="10"/>
        <v>61.53846153846154</v>
      </c>
    </row>
    <row r="20" spans="1:37" x14ac:dyDescent="0.2">
      <c r="A20" s="4"/>
      <c r="B20" s="67"/>
      <c r="C20" s="42"/>
      <c r="D20" s="56"/>
      <c r="E20" s="61"/>
      <c r="F20" s="56"/>
      <c r="G20" s="63"/>
      <c r="H20" s="47"/>
      <c r="I20" s="57"/>
      <c r="J20" s="65"/>
      <c r="K20" s="57"/>
      <c r="L20" s="54"/>
      <c r="M20" s="47"/>
      <c r="N20" s="57"/>
      <c r="O20" s="65"/>
      <c r="P20" s="57"/>
      <c r="Q20" s="54"/>
      <c r="R20" s="47"/>
      <c r="S20" s="57"/>
      <c r="T20" s="52"/>
      <c r="U20" s="66"/>
      <c r="V20" s="54"/>
      <c r="W20" s="47"/>
      <c r="X20" s="57"/>
      <c r="Y20" s="52"/>
      <c r="Z20" s="66"/>
      <c r="AA20" s="54"/>
      <c r="AB20" s="47"/>
      <c r="AC20" s="57"/>
      <c r="AD20" s="52"/>
      <c r="AE20" s="66"/>
      <c r="AF20" s="54"/>
      <c r="AG20" s="47"/>
      <c r="AH20" s="57"/>
      <c r="AI20" s="52"/>
      <c r="AJ20" s="66"/>
      <c r="AK20" s="54"/>
    </row>
    <row r="21" spans="1:37" x14ac:dyDescent="0.2">
      <c r="A21" s="4"/>
      <c r="B21" s="67" t="s">
        <v>10</v>
      </c>
      <c r="C21" s="42">
        <v>45</v>
      </c>
      <c r="D21" s="56">
        <v>23</v>
      </c>
      <c r="E21" s="61">
        <v>51.1</v>
      </c>
      <c r="F21" s="56">
        <v>22</v>
      </c>
      <c r="G21" s="63">
        <v>48.9</v>
      </c>
      <c r="H21" s="47">
        <f>SUM(I21,K21,)</f>
        <v>62</v>
      </c>
      <c r="I21" s="57">
        <v>36</v>
      </c>
      <c r="J21" s="65">
        <f t="shared" si="11"/>
        <v>58.064516129032263</v>
      </c>
      <c r="K21" s="57">
        <v>26</v>
      </c>
      <c r="L21" s="54">
        <f t="shared" si="12"/>
        <v>41.935483870967744</v>
      </c>
      <c r="M21" s="47">
        <f t="shared" si="13"/>
        <v>60</v>
      </c>
      <c r="N21" s="57">
        <v>33</v>
      </c>
      <c r="O21" s="65">
        <f t="shared" si="14"/>
        <v>55.000000000000007</v>
      </c>
      <c r="P21" s="57">
        <v>27</v>
      </c>
      <c r="Q21" s="54">
        <f t="shared" si="15"/>
        <v>45</v>
      </c>
      <c r="R21" s="47">
        <f>SUM(S21,U21)</f>
        <v>48</v>
      </c>
      <c r="S21" s="57">
        <v>19</v>
      </c>
      <c r="T21" s="52">
        <f t="shared" si="16"/>
        <v>39.583333333333329</v>
      </c>
      <c r="U21" s="66">
        <v>29</v>
      </c>
      <c r="V21" s="54">
        <f t="shared" si="17"/>
        <v>60.416666666666664</v>
      </c>
      <c r="W21" s="47">
        <f>X21+Z21</f>
        <v>49</v>
      </c>
      <c r="X21" s="57">
        <v>28</v>
      </c>
      <c r="Y21" s="52">
        <f t="shared" si="4"/>
        <v>57.142857142857139</v>
      </c>
      <c r="Z21" s="66">
        <v>21</v>
      </c>
      <c r="AA21" s="54">
        <f t="shared" si="5"/>
        <v>42.857142857142854</v>
      </c>
      <c r="AB21" s="47">
        <f t="shared" si="18"/>
        <v>63</v>
      </c>
      <c r="AC21" s="57">
        <v>30</v>
      </c>
      <c r="AD21" s="52">
        <f t="shared" si="6"/>
        <v>47.619047619047613</v>
      </c>
      <c r="AE21" s="66">
        <v>33</v>
      </c>
      <c r="AF21" s="54">
        <f t="shared" si="7"/>
        <v>52.380952380952387</v>
      </c>
      <c r="AG21" s="47">
        <f t="shared" si="8"/>
        <v>80</v>
      </c>
      <c r="AH21" s="57">
        <v>43</v>
      </c>
      <c r="AI21" s="52">
        <f t="shared" si="9"/>
        <v>53.75</v>
      </c>
      <c r="AJ21" s="66">
        <v>37</v>
      </c>
      <c r="AK21" s="54">
        <f t="shared" si="10"/>
        <v>46.25</v>
      </c>
    </row>
    <row r="22" spans="1:37" x14ac:dyDescent="0.2">
      <c r="A22" s="4"/>
      <c r="B22" s="67"/>
      <c r="C22" s="42"/>
      <c r="D22" s="56"/>
      <c r="E22" s="61"/>
      <c r="F22" s="56"/>
      <c r="G22" s="63"/>
      <c r="H22" s="47"/>
      <c r="I22" s="57"/>
      <c r="J22" s="65"/>
      <c r="K22" s="57"/>
      <c r="L22" s="54"/>
      <c r="M22" s="47"/>
      <c r="N22" s="57"/>
      <c r="O22" s="65"/>
      <c r="P22" s="57"/>
      <c r="Q22" s="54"/>
      <c r="R22" s="47"/>
      <c r="S22" s="57"/>
      <c r="T22" s="52"/>
      <c r="U22" s="66"/>
      <c r="V22" s="54"/>
      <c r="W22" s="47"/>
      <c r="X22" s="57"/>
      <c r="Y22" s="52"/>
      <c r="Z22" s="66"/>
      <c r="AA22" s="54"/>
      <c r="AB22" s="47"/>
      <c r="AC22" s="57"/>
      <c r="AD22" s="52"/>
      <c r="AE22" s="66"/>
      <c r="AF22" s="54"/>
      <c r="AG22" s="47"/>
      <c r="AH22" s="57"/>
      <c r="AI22" s="52"/>
      <c r="AJ22" s="66"/>
      <c r="AK22" s="54"/>
    </row>
    <row r="23" spans="1:37" x14ac:dyDescent="0.2">
      <c r="A23" s="4"/>
      <c r="B23" s="67" t="s">
        <v>11</v>
      </c>
      <c r="C23" s="42">
        <v>49</v>
      </c>
      <c r="D23" s="56">
        <v>24</v>
      </c>
      <c r="E23" s="61">
        <v>46.9</v>
      </c>
      <c r="F23" s="56">
        <v>27</v>
      </c>
      <c r="G23" s="63">
        <v>53.1</v>
      </c>
      <c r="H23" s="47">
        <f>SUM(I23,K23,)</f>
        <v>44</v>
      </c>
      <c r="I23" s="57">
        <v>16</v>
      </c>
      <c r="J23" s="65">
        <f t="shared" si="11"/>
        <v>36.363636363636367</v>
      </c>
      <c r="K23" s="57">
        <v>28</v>
      </c>
      <c r="L23" s="54">
        <f t="shared" si="12"/>
        <v>63.636363636363633</v>
      </c>
      <c r="M23" s="47">
        <f t="shared" si="13"/>
        <v>52</v>
      </c>
      <c r="N23" s="57">
        <v>26</v>
      </c>
      <c r="O23" s="65">
        <f t="shared" si="14"/>
        <v>50</v>
      </c>
      <c r="P23" s="57">
        <v>26</v>
      </c>
      <c r="Q23" s="54">
        <f t="shared" si="15"/>
        <v>50</v>
      </c>
      <c r="R23" s="47">
        <f>SUM(S23,U23)</f>
        <v>51</v>
      </c>
      <c r="S23" s="57">
        <v>31</v>
      </c>
      <c r="T23" s="52">
        <f t="shared" si="16"/>
        <v>60.784313725490193</v>
      </c>
      <c r="U23" s="66">
        <v>20</v>
      </c>
      <c r="V23" s="54">
        <f t="shared" si="17"/>
        <v>39.215686274509807</v>
      </c>
      <c r="W23" s="47">
        <f>X23+Z23</f>
        <v>53</v>
      </c>
      <c r="X23" s="57">
        <v>21</v>
      </c>
      <c r="Y23" s="52">
        <f t="shared" si="4"/>
        <v>39.622641509433961</v>
      </c>
      <c r="Z23" s="66">
        <v>32</v>
      </c>
      <c r="AA23" s="54">
        <f t="shared" si="5"/>
        <v>60.377358490566039</v>
      </c>
      <c r="AB23" s="47">
        <f t="shared" si="18"/>
        <v>47</v>
      </c>
      <c r="AC23" s="57">
        <v>22</v>
      </c>
      <c r="AD23" s="52">
        <f t="shared" si="6"/>
        <v>46.808510638297875</v>
      </c>
      <c r="AE23" s="66">
        <v>25</v>
      </c>
      <c r="AF23" s="54">
        <f t="shared" si="7"/>
        <v>53.191489361702125</v>
      </c>
      <c r="AG23" s="47">
        <f t="shared" si="8"/>
        <v>71</v>
      </c>
      <c r="AH23" s="57">
        <v>33</v>
      </c>
      <c r="AI23" s="52">
        <f t="shared" si="9"/>
        <v>46.478873239436616</v>
      </c>
      <c r="AJ23" s="66">
        <v>38</v>
      </c>
      <c r="AK23" s="54">
        <f t="shared" si="10"/>
        <v>53.521126760563376</v>
      </c>
    </row>
    <row r="24" spans="1:37" x14ac:dyDescent="0.2">
      <c r="A24" s="4"/>
      <c r="B24" s="67"/>
      <c r="C24" s="42"/>
      <c r="D24" s="56"/>
      <c r="E24" s="61"/>
      <c r="F24" s="56"/>
      <c r="G24" s="63"/>
      <c r="H24" s="47"/>
      <c r="I24" s="57"/>
      <c r="J24" s="65"/>
      <c r="K24" s="57"/>
      <c r="L24" s="54"/>
      <c r="M24" s="47"/>
      <c r="N24" s="57"/>
      <c r="O24" s="65"/>
      <c r="P24" s="57"/>
      <c r="Q24" s="54"/>
      <c r="R24" s="47"/>
      <c r="S24" s="57"/>
      <c r="T24" s="52"/>
      <c r="U24" s="66"/>
      <c r="V24" s="54"/>
      <c r="W24" s="47"/>
      <c r="X24" s="57"/>
      <c r="Y24" s="52"/>
      <c r="Z24" s="66"/>
      <c r="AA24" s="54"/>
      <c r="AB24" s="47"/>
      <c r="AC24" s="57"/>
      <c r="AD24" s="52"/>
      <c r="AE24" s="66"/>
      <c r="AF24" s="54"/>
      <c r="AG24" s="47"/>
      <c r="AH24" s="57"/>
      <c r="AI24" s="52"/>
      <c r="AJ24" s="66"/>
      <c r="AK24" s="54"/>
    </row>
    <row r="25" spans="1:37" x14ac:dyDescent="0.2">
      <c r="A25" s="4"/>
      <c r="B25" s="67" t="s">
        <v>12</v>
      </c>
      <c r="C25" s="42">
        <v>59</v>
      </c>
      <c r="D25" s="56">
        <v>29</v>
      </c>
      <c r="E25" s="61">
        <v>49.2</v>
      </c>
      <c r="F25" s="56">
        <v>30</v>
      </c>
      <c r="G25" s="63">
        <v>50.8</v>
      </c>
      <c r="H25" s="47">
        <f>SUM(I25,K25,)</f>
        <v>44</v>
      </c>
      <c r="I25" s="57">
        <v>19</v>
      </c>
      <c r="J25" s="65">
        <f t="shared" si="11"/>
        <v>43.18181818181818</v>
      </c>
      <c r="K25" s="57">
        <v>25</v>
      </c>
      <c r="L25" s="54">
        <f t="shared" si="12"/>
        <v>56.81818181818182</v>
      </c>
      <c r="M25" s="47">
        <f t="shared" si="13"/>
        <v>56</v>
      </c>
      <c r="N25" s="57">
        <v>29</v>
      </c>
      <c r="O25" s="65">
        <f t="shared" si="14"/>
        <v>51.785714285714292</v>
      </c>
      <c r="P25" s="57">
        <v>27</v>
      </c>
      <c r="Q25" s="54">
        <f t="shared" si="15"/>
        <v>48.214285714285715</v>
      </c>
      <c r="R25" s="47">
        <f>SUM(S25,U25)</f>
        <v>50</v>
      </c>
      <c r="S25" s="57">
        <v>26</v>
      </c>
      <c r="T25" s="52">
        <f t="shared" si="16"/>
        <v>52</v>
      </c>
      <c r="U25" s="66">
        <v>24</v>
      </c>
      <c r="V25" s="54">
        <f t="shared" si="17"/>
        <v>48</v>
      </c>
      <c r="W25" s="47">
        <f>X25+Z25</f>
        <v>48</v>
      </c>
      <c r="X25" s="57">
        <v>22</v>
      </c>
      <c r="Y25" s="52">
        <f t="shared" si="4"/>
        <v>45.833333333333329</v>
      </c>
      <c r="Z25" s="66">
        <v>26</v>
      </c>
      <c r="AA25" s="54">
        <f t="shared" si="5"/>
        <v>54.166666666666664</v>
      </c>
      <c r="AB25" s="47">
        <f t="shared" si="18"/>
        <v>56</v>
      </c>
      <c r="AC25" s="57">
        <v>21</v>
      </c>
      <c r="AD25" s="52">
        <f t="shared" si="6"/>
        <v>37.5</v>
      </c>
      <c r="AE25" s="66">
        <v>35</v>
      </c>
      <c r="AF25" s="54">
        <f t="shared" si="7"/>
        <v>62.5</v>
      </c>
      <c r="AG25" s="47">
        <f t="shared" si="8"/>
        <v>68</v>
      </c>
      <c r="AH25" s="57">
        <v>29</v>
      </c>
      <c r="AI25" s="52">
        <f t="shared" si="9"/>
        <v>42.647058823529413</v>
      </c>
      <c r="AJ25" s="66">
        <v>39</v>
      </c>
      <c r="AK25" s="54">
        <f t="shared" si="10"/>
        <v>57.352941176470587</v>
      </c>
    </row>
    <row r="26" spans="1:37" x14ac:dyDescent="0.2">
      <c r="A26" s="4"/>
      <c r="B26" s="67"/>
      <c r="C26" s="42"/>
      <c r="D26" s="56"/>
      <c r="E26" s="61"/>
      <c r="F26" s="56"/>
      <c r="G26" s="63"/>
      <c r="H26" s="47"/>
      <c r="I26" s="57"/>
      <c r="J26" s="65"/>
      <c r="K26" s="57"/>
      <c r="L26" s="54"/>
      <c r="M26" s="47"/>
      <c r="N26" s="57"/>
      <c r="O26" s="65"/>
      <c r="P26" s="57"/>
      <c r="Q26" s="54"/>
      <c r="R26" s="47"/>
      <c r="S26" s="57"/>
      <c r="T26" s="52"/>
      <c r="U26" s="66"/>
      <c r="V26" s="54"/>
      <c r="W26" s="47"/>
      <c r="X26" s="57"/>
      <c r="Y26" s="52"/>
      <c r="Z26" s="66"/>
      <c r="AA26" s="54"/>
      <c r="AB26" s="47"/>
      <c r="AC26" s="57"/>
      <c r="AD26" s="52"/>
      <c r="AE26" s="66"/>
      <c r="AF26" s="54"/>
      <c r="AG26" s="47"/>
      <c r="AH26" s="57"/>
      <c r="AI26" s="52"/>
      <c r="AJ26" s="66"/>
      <c r="AK26" s="54"/>
    </row>
    <row r="27" spans="1:37" x14ac:dyDescent="0.2">
      <c r="A27" s="4"/>
      <c r="B27" s="67" t="s">
        <v>13</v>
      </c>
      <c r="C27" s="42">
        <v>58</v>
      </c>
      <c r="D27" s="56">
        <v>33</v>
      </c>
      <c r="E27" s="61">
        <v>55.2</v>
      </c>
      <c r="F27" s="56">
        <v>26</v>
      </c>
      <c r="G27" s="63">
        <v>44.8</v>
      </c>
      <c r="H27" s="47">
        <f>SUM(I27,K27,)</f>
        <v>67</v>
      </c>
      <c r="I27" s="57">
        <v>31</v>
      </c>
      <c r="J27" s="65">
        <f t="shared" si="11"/>
        <v>46.268656716417908</v>
      </c>
      <c r="K27" s="57">
        <v>36</v>
      </c>
      <c r="L27" s="54">
        <f t="shared" si="12"/>
        <v>53.731343283582092</v>
      </c>
      <c r="M27" s="47">
        <f t="shared" si="13"/>
        <v>45</v>
      </c>
      <c r="N27" s="57">
        <v>26</v>
      </c>
      <c r="O27" s="65">
        <f t="shared" si="14"/>
        <v>57.777777777777771</v>
      </c>
      <c r="P27" s="57">
        <v>19</v>
      </c>
      <c r="Q27" s="54">
        <f t="shared" si="15"/>
        <v>42.222222222222221</v>
      </c>
      <c r="R27" s="47">
        <f>SUM(S27,U27)</f>
        <v>62</v>
      </c>
      <c r="S27" s="57">
        <v>27</v>
      </c>
      <c r="T27" s="52">
        <f t="shared" si="16"/>
        <v>43.548387096774192</v>
      </c>
      <c r="U27" s="66">
        <v>35</v>
      </c>
      <c r="V27" s="54">
        <f t="shared" si="17"/>
        <v>56.451612903225815</v>
      </c>
      <c r="W27" s="47">
        <f>X27+Z27</f>
        <v>60</v>
      </c>
      <c r="X27" s="57">
        <v>30</v>
      </c>
      <c r="Y27" s="52">
        <f t="shared" si="4"/>
        <v>50</v>
      </c>
      <c r="Z27" s="66">
        <v>30</v>
      </c>
      <c r="AA27" s="54">
        <f t="shared" si="5"/>
        <v>50</v>
      </c>
      <c r="AB27" s="47">
        <f t="shared" si="18"/>
        <v>62</v>
      </c>
      <c r="AC27" s="57">
        <v>28</v>
      </c>
      <c r="AD27" s="52">
        <f t="shared" si="6"/>
        <v>45.161290322580641</v>
      </c>
      <c r="AE27" s="66">
        <v>34</v>
      </c>
      <c r="AF27" s="54">
        <f t="shared" si="7"/>
        <v>54.838709677419352</v>
      </c>
      <c r="AG27" s="47">
        <f t="shared" si="8"/>
        <v>67</v>
      </c>
      <c r="AH27" s="57">
        <v>30</v>
      </c>
      <c r="AI27" s="52">
        <f t="shared" si="9"/>
        <v>44.776119402985074</v>
      </c>
      <c r="AJ27" s="66">
        <v>37</v>
      </c>
      <c r="AK27" s="54">
        <f t="shared" si="10"/>
        <v>55.223880597014926</v>
      </c>
    </row>
    <row r="28" spans="1:37" x14ac:dyDescent="0.2">
      <c r="A28" s="4"/>
      <c r="B28" s="67"/>
      <c r="C28" s="42"/>
      <c r="D28" s="56"/>
      <c r="E28" s="61"/>
      <c r="F28" s="56"/>
      <c r="G28" s="63"/>
      <c r="H28" s="47"/>
      <c r="I28" s="57"/>
      <c r="J28" s="65"/>
      <c r="K28" s="57"/>
      <c r="L28" s="54"/>
      <c r="M28" s="47"/>
      <c r="N28" s="57"/>
      <c r="O28" s="65"/>
      <c r="P28" s="57"/>
      <c r="Q28" s="54"/>
      <c r="R28" s="47"/>
      <c r="S28" s="57"/>
      <c r="T28" s="52"/>
      <c r="U28" s="66"/>
      <c r="V28" s="54"/>
      <c r="W28" s="47"/>
      <c r="X28" s="57"/>
      <c r="Y28" s="52"/>
      <c r="Z28" s="66"/>
      <c r="AA28" s="54"/>
      <c r="AB28" s="47"/>
      <c r="AC28" s="57"/>
      <c r="AD28" s="52"/>
      <c r="AE28" s="66"/>
      <c r="AF28" s="54"/>
      <c r="AG28" s="47"/>
      <c r="AH28" s="57"/>
      <c r="AI28" s="52"/>
      <c r="AJ28" s="66"/>
      <c r="AK28" s="54"/>
    </row>
    <row r="29" spans="1:37" x14ac:dyDescent="0.2">
      <c r="A29" s="4"/>
      <c r="B29" s="67" t="s">
        <v>14</v>
      </c>
      <c r="C29" s="42">
        <v>63</v>
      </c>
      <c r="D29" s="56">
        <v>31</v>
      </c>
      <c r="E29" s="61">
        <v>50.8</v>
      </c>
      <c r="F29" s="56">
        <v>33</v>
      </c>
      <c r="G29" s="63">
        <v>49.2</v>
      </c>
      <c r="H29" s="47">
        <f>SUM(I29,K29,)</f>
        <v>60</v>
      </c>
      <c r="I29" s="57">
        <v>28</v>
      </c>
      <c r="J29" s="65">
        <f t="shared" si="11"/>
        <v>46.666666666666664</v>
      </c>
      <c r="K29" s="57">
        <v>32</v>
      </c>
      <c r="L29" s="54">
        <f t="shared" si="12"/>
        <v>53.333333333333336</v>
      </c>
      <c r="M29" s="47">
        <f t="shared" si="13"/>
        <v>63</v>
      </c>
      <c r="N29" s="57">
        <v>36</v>
      </c>
      <c r="O29" s="65">
        <f t="shared" si="14"/>
        <v>57.142857142857139</v>
      </c>
      <c r="P29" s="57">
        <v>27</v>
      </c>
      <c r="Q29" s="54">
        <f t="shared" si="15"/>
        <v>42.857142857142854</v>
      </c>
      <c r="R29" s="47">
        <f>SUM(S29,U29)</f>
        <v>46</v>
      </c>
      <c r="S29" s="57">
        <v>27</v>
      </c>
      <c r="T29" s="52">
        <f t="shared" si="16"/>
        <v>58.695652173913047</v>
      </c>
      <c r="U29" s="66">
        <v>19</v>
      </c>
      <c r="V29" s="54">
        <f t="shared" si="17"/>
        <v>41.304347826086953</v>
      </c>
      <c r="W29" s="47">
        <f>X29+Z29</f>
        <v>59</v>
      </c>
      <c r="X29" s="57">
        <v>22</v>
      </c>
      <c r="Y29" s="52">
        <f t="shared" si="4"/>
        <v>37.288135593220339</v>
      </c>
      <c r="Z29" s="66">
        <v>37</v>
      </c>
      <c r="AA29" s="54">
        <f t="shared" si="5"/>
        <v>62.711864406779661</v>
      </c>
      <c r="AB29" s="47">
        <f t="shared" si="18"/>
        <v>54</v>
      </c>
      <c r="AC29" s="57">
        <v>19</v>
      </c>
      <c r="AD29" s="52">
        <f t="shared" si="6"/>
        <v>35.185185185185183</v>
      </c>
      <c r="AE29" s="66">
        <v>35</v>
      </c>
      <c r="AF29" s="54">
        <f t="shared" si="7"/>
        <v>64.81481481481481</v>
      </c>
      <c r="AG29" s="47">
        <f t="shared" si="8"/>
        <v>82</v>
      </c>
      <c r="AH29" s="57">
        <v>44</v>
      </c>
      <c r="AI29" s="52">
        <f t="shared" si="9"/>
        <v>53.658536585365859</v>
      </c>
      <c r="AJ29" s="66">
        <v>38</v>
      </c>
      <c r="AK29" s="54">
        <f t="shared" si="10"/>
        <v>46.341463414634148</v>
      </c>
    </row>
    <row r="30" spans="1:37" x14ac:dyDescent="0.2">
      <c r="A30" s="4"/>
      <c r="B30" s="67"/>
      <c r="C30" s="42"/>
      <c r="D30" s="56"/>
      <c r="E30" s="61"/>
      <c r="F30" s="56"/>
      <c r="G30" s="63"/>
      <c r="H30" s="47"/>
      <c r="I30" s="57"/>
      <c r="J30" s="65"/>
      <c r="K30" s="57"/>
      <c r="L30" s="54"/>
      <c r="M30" s="47"/>
      <c r="N30" s="57"/>
      <c r="O30" s="65"/>
      <c r="P30" s="57"/>
      <c r="Q30" s="54"/>
      <c r="R30" s="47"/>
      <c r="S30" s="57"/>
      <c r="T30" s="52"/>
      <c r="U30" s="66"/>
      <c r="V30" s="54"/>
      <c r="W30" s="47"/>
      <c r="X30" s="57"/>
      <c r="Y30" s="52"/>
      <c r="Z30" s="66"/>
      <c r="AA30" s="54"/>
      <c r="AB30" s="47"/>
      <c r="AC30" s="57"/>
      <c r="AD30" s="52"/>
      <c r="AE30" s="66"/>
      <c r="AF30" s="54"/>
      <c r="AG30" s="47"/>
      <c r="AH30" s="57"/>
      <c r="AI30" s="52"/>
      <c r="AJ30" s="66"/>
      <c r="AK30" s="54"/>
    </row>
    <row r="31" spans="1:37" x14ac:dyDescent="0.2">
      <c r="A31" s="4"/>
      <c r="B31" s="67" t="s">
        <v>15</v>
      </c>
      <c r="C31" s="42">
        <v>73</v>
      </c>
      <c r="D31" s="56">
        <v>34</v>
      </c>
      <c r="E31" s="61">
        <v>43.8</v>
      </c>
      <c r="F31" s="56">
        <v>43</v>
      </c>
      <c r="G31" s="63">
        <v>56.2</v>
      </c>
      <c r="H31" s="47">
        <f>SUM(I31,K31,)</f>
        <v>59</v>
      </c>
      <c r="I31" s="57">
        <v>35</v>
      </c>
      <c r="J31" s="65">
        <f t="shared" si="11"/>
        <v>59.322033898305079</v>
      </c>
      <c r="K31" s="57">
        <v>24</v>
      </c>
      <c r="L31" s="54">
        <f t="shared" si="12"/>
        <v>40.677966101694921</v>
      </c>
      <c r="M31" s="47">
        <f t="shared" si="13"/>
        <v>69</v>
      </c>
      <c r="N31" s="57">
        <v>36</v>
      </c>
      <c r="O31" s="65">
        <f t="shared" si="14"/>
        <v>52.173913043478258</v>
      </c>
      <c r="P31" s="57">
        <v>33</v>
      </c>
      <c r="Q31" s="54">
        <f t="shared" si="15"/>
        <v>47.826086956521742</v>
      </c>
      <c r="R31" s="47">
        <f>SUM(S31,U31)</f>
        <v>66</v>
      </c>
      <c r="S31" s="57">
        <v>36</v>
      </c>
      <c r="T31" s="52">
        <f t="shared" si="16"/>
        <v>54.54545454545454</v>
      </c>
      <c r="U31" s="66">
        <v>30</v>
      </c>
      <c r="V31" s="54">
        <f t="shared" si="17"/>
        <v>45.454545454545453</v>
      </c>
      <c r="W31" s="47">
        <f>X31+Z31</f>
        <v>51</v>
      </c>
      <c r="X31" s="57">
        <v>22</v>
      </c>
      <c r="Y31" s="52">
        <f t="shared" si="4"/>
        <v>43.137254901960787</v>
      </c>
      <c r="Z31" s="66">
        <v>29</v>
      </c>
      <c r="AA31" s="54">
        <f t="shared" si="5"/>
        <v>56.862745098039213</v>
      </c>
      <c r="AB31" s="47">
        <f t="shared" si="18"/>
        <v>62</v>
      </c>
      <c r="AC31" s="57">
        <v>20</v>
      </c>
      <c r="AD31" s="52">
        <f t="shared" si="6"/>
        <v>32.258064516129032</v>
      </c>
      <c r="AE31" s="66">
        <v>42</v>
      </c>
      <c r="AF31" s="54">
        <f t="shared" si="7"/>
        <v>67.741935483870961</v>
      </c>
      <c r="AG31" s="47">
        <f t="shared" si="8"/>
        <v>81</v>
      </c>
      <c r="AH31" s="57">
        <v>39</v>
      </c>
      <c r="AI31" s="52">
        <f t="shared" si="9"/>
        <v>48.148148148148145</v>
      </c>
      <c r="AJ31" s="66">
        <v>42</v>
      </c>
      <c r="AK31" s="54">
        <f t="shared" si="10"/>
        <v>51.851851851851848</v>
      </c>
    </row>
    <row r="32" spans="1:37" x14ac:dyDescent="0.2">
      <c r="A32" s="4"/>
      <c r="B32" s="67"/>
      <c r="C32" s="42"/>
      <c r="D32" s="56"/>
      <c r="E32" s="61"/>
      <c r="F32" s="56"/>
      <c r="G32" s="63"/>
      <c r="H32" s="47"/>
      <c r="I32" s="57"/>
      <c r="J32" s="65"/>
      <c r="K32" s="57"/>
      <c r="L32" s="54"/>
      <c r="M32" s="47"/>
      <c r="N32" s="57"/>
      <c r="O32" s="65"/>
      <c r="P32" s="57"/>
      <c r="Q32" s="54"/>
      <c r="R32" s="47"/>
      <c r="S32" s="57"/>
      <c r="T32" s="52"/>
      <c r="U32" s="66"/>
      <c r="V32" s="54"/>
      <c r="W32" s="47"/>
      <c r="X32" s="57"/>
      <c r="Y32" s="52"/>
      <c r="Z32" s="66"/>
      <c r="AA32" s="54"/>
      <c r="AB32" s="47"/>
      <c r="AC32" s="57"/>
      <c r="AD32" s="52"/>
      <c r="AE32" s="66"/>
      <c r="AF32" s="54"/>
      <c r="AG32" s="47"/>
      <c r="AH32" s="57"/>
      <c r="AI32" s="52"/>
      <c r="AJ32" s="66"/>
      <c r="AK32" s="54"/>
    </row>
    <row r="33" spans="1:37" x14ac:dyDescent="0.2">
      <c r="A33" s="4"/>
      <c r="B33" s="67" t="s">
        <v>16</v>
      </c>
      <c r="C33" s="42">
        <v>63</v>
      </c>
      <c r="D33" s="56">
        <v>31</v>
      </c>
      <c r="E33" s="61">
        <v>49.2</v>
      </c>
      <c r="F33" s="56">
        <v>32</v>
      </c>
      <c r="G33" s="63">
        <v>50.8</v>
      </c>
      <c r="H33" s="47">
        <f>SUM(I33,K33,)</f>
        <v>53</v>
      </c>
      <c r="I33" s="57">
        <v>22</v>
      </c>
      <c r="J33" s="65">
        <f t="shared" si="11"/>
        <v>41.509433962264154</v>
      </c>
      <c r="K33" s="57">
        <v>31</v>
      </c>
      <c r="L33" s="54">
        <f t="shared" si="12"/>
        <v>58.490566037735846</v>
      </c>
      <c r="M33" s="47">
        <f t="shared" si="13"/>
        <v>59</v>
      </c>
      <c r="N33" s="57">
        <v>26</v>
      </c>
      <c r="O33" s="65">
        <f t="shared" si="14"/>
        <v>44.067796610169488</v>
      </c>
      <c r="P33" s="57">
        <v>33</v>
      </c>
      <c r="Q33" s="54">
        <f t="shared" si="15"/>
        <v>55.932203389830505</v>
      </c>
      <c r="R33" s="47">
        <f>SUM(S33,U33)</f>
        <v>51</v>
      </c>
      <c r="S33" s="57">
        <v>25</v>
      </c>
      <c r="T33" s="52">
        <f t="shared" si="16"/>
        <v>49.019607843137251</v>
      </c>
      <c r="U33" s="66">
        <v>26</v>
      </c>
      <c r="V33" s="54">
        <f t="shared" si="17"/>
        <v>50.980392156862742</v>
      </c>
      <c r="W33" s="47">
        <f>X33+Z33</f>
        <v>54</v>
      </c>
      <c r="X33" s="57">
        <v>26</v>
      </c>
      <c r="Y33" s="52">
        <f t="shared" si="4"/>
        <v>48.148148148148145</v>
      </c>
      <c r="Z33" s="66">
        <v>28</v>
      </c>
      <c r="AA33" s="54">
        <f t="shared" si="5"/>
        <v>51.851851851851848</v>
      </c>
      <c r="AB33" s="47">
        <f t="shared" si="18"/>
        <v>50</v>
      </c>
      <c r="AC33" s="57">
        <v>20</v>
      </c>
      <c r="AD33" s="52">
        <f t="shared" si="6"/>
        <v>40</v>
      </c>
      <c r="AE33" s="66">
        <v>30</v>
      </c>
      <c r="AF33" s="54">
        <f t="shared" si="7"/>
        <v>60</v>
      </c>
      <c r="AG33" s="47">
        <f t="shared" si="8"/>
        <v>69</v>
      </c>
      <c r="AH33" s="57">
        <v>35</v>
      </c>
      <c r="AI33" s="52">
        <f t="shared" si="9"/>
        <v>50.724637681159422</v>
      </c>
      <c r="AJ33" s="66">
        <v>34</v>
      </c>
      <c r="AK33" s="54">
        <f t="shared" si="10"/>
        <v>49.275362318840585</v>
      </c>
    </row>
    <row r="34" spans="1:37" x14ac:dyDescent="0.2">
      <c r="A34" s="4"/>
      <c r="B34" s="67"/>
      <c r="C34" s="42"/>
      <c r="D34" s="56"/>
      <c r="E34" s="61"/>
      <c r="F34" s="56"/>
      <c r="G34" s="63"/>
      <c r="H34" s="47"/>
      <c r="I34" s="57"/>
      <c r="J34" s="65"/>
      <c r="K34" s="57"/>
      <c r="L34" s="54"/>
      <c r="M34" s="47"/>
      <c r="N34" s="57"/>
      <c r="O34" s="65"/>
      <c r="P34" s="57"/>
      <c r="Q34" s="54"/>
      <c r="R34" s="47"/>
      <c r="S34" s="57"/>
      <c r="T34" s="52"/>
      <c r="U34" s="66"/>
      <c r="V34" s="54"/>
      <c r="W34" s="47"/>
      <c r="X34" s="57"/>
      <c r="Y34" s="52"/>
      <c r="Z34" s="66"/>
      <c r="AA34" s="54"/>
      <c r="AB34" s="47"/>
      <c r="AC34" s="57"/>
      <c r="AD34" s="52"/>
      <c r="AE34" s="66"/>
      <c r="AF34" s="54"/>
      <c r="AG34" s="47"/>
      <c r="AH34" s="57"/>
      <c r="AI34" s="52"/>
      <c r="AJ34" s="66"/>
      <c r="AK34" s="54"/>
    </row>
    <row r="35" spans="1:37" x14ac:dyDescent="0.2">
      <c r="A35" s="4"/>
      <c r="B35" s="67" t="s">
        <v>17</v>
      </c>
      <c r="C35" s="42">
        <v>72</v>
      </c>
      <c r="D35" s="56">
        <v>35</v>
      </c>
      <c r="E35" s="61">
        <v>48.6</v>
      </c>
      <c r="F35" s="56">
        <v>37</v>
      </c>
      <c r="G35" s="63">
        <v>51.4</v>
      </c>
      <c r="H35" s="47">
        <f>SUM(I35,K35,)</f>
        <v>55</v>
      </c>
      <c r="I35" s="57">
        <v>26</v>
      </c>
      <c r="J35" s="65">
        <f t="shared" si="11"/>
        <v>47.272727272727273</v>
      </c>
      <c r="K35" s="57">
        <v>29</v>
      </c>
      <c r="L35" s="54">
        <f t="shared" si="12"/>
        <v>52.72727272727272</v>
      </c>
      <c r="M35" s="47">
        <f t="shared" si="13"/>
        <v>52</v>
      </c>
      <c r="N35" s="57">
        <v>34</v>
      </c>
      <c r="O35" s="65">
        <f t="shared" si="14"/>
        <v>65.384615384615387</v>
      </c>
      <c r="P35" s="57">
        <v>18</v>
      </c>
      <c r="Q35" s="54">
        <f t="shared" si="15"/>
        <v>34.615384615384613</v>
      </c>
      <c r="R35" s="47">
        <f>SUM(S35,U35)</f>
        <v>50</v>
      </c>
      <c r="S35" s="57">
        <v>22</v>
      </c>
      <c r="T35" s="52">
        <f t="shared" si="16"/>
        <v>44</v>
      </c>
      <c r="U35" s="66">
        <v>28</v>
      </c>
      <c r="V35" s="54">
        <f t="shared" si="17"/>
        <v>56.000000000000007</v>
      </c>
      <c r="W35" s="47">
        <f>X35+Z35</f>
        <v>63</v>
      </c>
      <c r="X35" s="57">
        <v>29</v>
      </c>
      <c r="Y35" s="52">
        <f t="shared" si="4"/>
        <v>46.031746031746032</v>
      </c>
      <c r="Z35" s="66">
        <v>34</v>
      </c>
      <c r="AA35" s="54">
        <f t="shared" si="5"/>
        <v>53.968253968253968</v>
      </c>
      <c r="AB35" s="47">
        <f t="shared" si="18"/>
        <v>61</v>
      </c>
      <c r="AC35" s="57">
        <v>26</v>
      </c>
      <c r="AD35" s="52">
        <f t="shared" si="6"/>
        <v>42.622950819672127</v>
      </c>
      <c r="AE35" s="66">
        <v>35</v>
      </c>
      <c r="AF35" s="54">
        <f t="shared" si="7"/>
        <v>57.377049180327866</v>
      </c>
      <c r="AG35" s="47">
        <f t="shared" si="8"/>
        <v>63</v>
      </c>
      <c r="AH35" s="57">
        <v>38</v>
      </c>
      <c r="AI35" s="52">
        <f t="shared" si="9"/>
        <v>60.317460317460316</v>
      </c>
      <c r="AJ35" s="66">
        <v>25</v>
      </c>
      <c r="AK35" s="54">
        <f t="shared" si="10"/>
        <v>39.682539682539684</v>
      </c>
    </row>
    <row r="36" spans="1:37" x14ac:dyDescent="0.2">
      <c r="A36" s="4"/>
      <c r="B36" s="67"/>
      <c r="C36" s="42"/>
      <c r="D36" s="56"/>
      <c r="E36" s="68"/>
      <c r="F36" s="56"/>
      <c r="G36" s="4"/>
      <c r="H36" s="47"/>
      <c r="I36" s="57"/>
      <c r="J36" s="69"/>
      <c r="K36" s="57"/>
      <c r="L36" s="39"/>
      <c r="M36" s="47"/>
      <c r="N36" s="57"/>
      <c r="O36" s="69"/>
      <c r="P36" s="57"/>
      <c r="Q36" s="39"/>
      <c r="R36" s="47"/>
      <c r="S36" s="57"/>
      <c r="T36" s="57"/>
      <c r="U36" s="66"/>
      <c r="V36" s="39"/>
      <c r="W36" s="47"/>
      <c r="X36" s="57"/>
      <c r="Y36" s="57"/>
      <c r="Z36" s="66"/>
      <c r="AA36" s="39"/>
      <c r="AB36" s="47"/>
      <c r="AC36" s="57"/>
      <c r="AD36" s="57"/>
      <c r="AE36" s="66"/>
      <c r="AF36" s="39"/>
      <c r="AG36" s="47"/>
      <c r="AH36" s="57"/>
      <c r="AI36" s="57"/>
      <c r="AJ36" s="66"/>
      <c r="AK36" s="39"/>
    </row>
    <row r="37" spans="1:37" x14ac:dyDescent="0.2">
      <c r="A37" s="4"/>
      <c r="B37" s="70" t="s">
        <v>18</v>
      </c>
      <c r="C37" s="71"/>
      <c r="D37" s="72"/>
      <c r="E37" s="73"/>
      <c r="F37" s="72"/>
      <c r="G37" s="72"/>
      <c r="H37" s="74"/>
      <c r="I37" s="75"/>
      <c r="J37" s="76"/>
      <c r="K37" s="75"/>
      <c r="L37" s="75"/>
      <c r="M37" s="74"/>
      <c r="N37" s="75"/>
      <c r="O37" s="76"/>
      <c r="P37" s="75"/>
      <c r="Q37" s="75"/>
      <c r="R37" s="74"/>
      <c r="S37" s="75"/>
      <c r="T37" s="75"/>
      <c r="U37" s="77"/>
      <c r="V37" s="75"/>
      <c r="W37" s="74"/>
      <c r="X37" s="75"/>
      <c r="Y37" s="75"/>
      <c r="Z37" s="77"/>
      <c r="AA37" s="75"/>
      <c r="AB37" s="74"/>
      <c r="AC37" s="75"/>
      <c r="AD37" s="75"/>
      <c r="AE37" s="77"/>
      <c r="AF37" s="75"/>
      <c r="AG37" s="74"/>
      <c r="AH37" s="75"/>
      <c r="AI37" s="75"/>
      <c r="AJ37" s="77"/>
      <c r="AK37" s="75"/>
    </row>
    <row r="38" spans="1:37" x14ac:dyDescent="0.2">
      <c r="B38" s="78"/>
    </row>
    <row r="39" spans="1:37" x14ac:dyDescent="0.2">
      <c r="B39" s="10" t="s">
        <v>71</v>
      </c>
    </row>
    <row r="40" spans="1:37" x14ac:dyDescent="0.2">
      <c r="B40" s="11"/>
    </row>
    <row r="41" spans="1:37" x14ac:dyDescent="0.2">
      <c r="B41" s="11"/>
    </row>
    <row r="1048573" spans="4:4" x14ac:dyDescent="0.2">
      <c r="D1048573" s="1">
        <f>SUM(D1:D1048572)</f>
        <v>702</v>
      </c>
    </row>
  </sheetData>
  <mergeCells count="29">
    <mergeCell ref="AG7:AK7"/>
    <mergeCell ref="AG8:AG9"/>
    <mergeCell ref="AH8:AI8"/>
    <mergeCell ref="AJ8:AK8"/>
    <mergeCell ref="I5:AE5"/>
    <mergeCell ref="AB7:AF7"/>
    <mergeCell ref="AB8:AB9"/>
    <mergeCell ref="AC8:AD8"/>
    <mergeCell ref="AE8:AF8"/>
    <mergeCell ref="H7:L7"/>
    <mergeCell ref="H8:H9"/>
    <mergeCell ref="I8:J8"/>
    <mergeCell ref="K8:L8"/>
    <mergeCell ref="C7:G7"/>
    <mergeCell ref="C8:C9"/>
    <mergeCell ref="W7:AA7"/>
    <mergeCell ref="W8:W9"/>
    <mergeCell ref="X8:Y8"/>
    <mergeCell ref="Z8:AA8"/>
    <mergeCell ref="D8:E8"/>
    <mergeCell ref="F8:G8"/>
    <mergeCell ref="R7:V7"/>
    <mergeCell ref="R8:R9"/>
    <mergeCell ref="S8:T8"/>
    <mergeCell ref="U8:V8"/>
    <mergeCell ref="M7:Q7"/>
    <mergeCell ref="M8:M9"/>
    <mergeCell ref="N8:O8"/>
    <mergeCell ref="P8:Q8"/>
  </mergeCells>
  <pageMargins left="0.7" right="0.7" top="0.75" bottom="0.75" header="0.3" footer="0.3"/>
  <pageSetup scale="59" orientation="portrait" r:id="rId1"/>
  <ignoredErrors>
    <ignoredError sqref="L11 T11 Y11" formula="1"/>
  </ignoredErrors>
  <drawing r:id="rId2"/>
  <legacyDrawing r:id="rId3"/>
  <oleObjects>
    <mc:AlternateContent xmlns:mc="http://schemas.openxmlformats.org/markup-compatibility/2006">
      <mc:Choice Requires="x14">
        <oleObject progId="MSPhotoEd.3" shapeId="1028" r:id="rId4">
          <objectPr defaultSize="0" autoPict="0" r:id="rId5">
            <anchor moveWithCells="1" sizeWithCells="1">
              <from>
                <xdr:col>0</xdr:col>
                <xdr:colOff>66675</xdr:colOff>
                <xdr:row>0</xdr:row>
                <xdr:rowOff>66675</xdr:rowOff>
              </from>
              <to>
                <xdr:col>1</xdr:col>
                <xdr:colOff>219075</xdr:colOff>
                <xdr:row>3</xdr:row>
                <xdr:rowOff>19050</xdr:rowOff>
              </to>
            </anchor>
          </objectPr>
        </oleObject>
      </mc:Choice>
      <mc:Fallback>
        <oleObject progId="MSPhotoEd.3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50"/>
  <sheetViews>
    <sheetView zoomScaleNormal="100" workbookViewId="0">
      <selection activeCell="K42" sqref="K42"/>
    </sheetView>
  </sheetViews>
  <sheetFormatPr defaultRowHeight="12.75" x14ac:dyDescent="0.2"/>
  <cols>
    <col min="1" max="1" width="9.140625" style="1"/>
    <col min="2" max="2" width="9.140625" style="1" customWidth="1"/>
    <col min="3" max="4" width="9.140625" style="1" hidden="1" customWidth="1"/>
    <col min="5" max="16384" width="9.140625" style="1"/>
  </cols>
  <sheetData>
    <row r="2" spans="1:16" x14ac:dyDescent="0.2">
      <c r="H2" s="12" t="s">
        <v>99</v>
      </c>
      <c r="I2" s="12"/>
      <c r="J2" s="12"/>
    </row>
    <row r="7" spans="1:16" x14ac:dyDescent="0.2">
      <c r="C7" s="211" t="s">
        <v>87</v>
      </c>
      <c r="D7" s="211"/>
      <c r="E7" s="211"/>
      <c r="F7" s="211"/>
      <c r="G7" s="211"/>
      <c r="H7" s="211"/>
      <c r="I7" s="211"/>
      <c r="J7" s="211"/>
      <c r="K7" s="211"/>
      <c r="L7" s="211"/>
      <c r="M7" s="25"/>
      <c r="N7" s="25"/>
      <c r="O7" s="25"/>
      <c r="P7" s="25"/>
    </row>
    <row r="8" spans="1:16" x14ac:dyDescent="0.2">
      <c r="B8" s="13">
        <v>2.02</v>
      </c>
    </row>
    <row r="9" spans="1:16" x14ac:dyDescent="0.2">
      <c r="B9" s="26"/>
    </row>
    <row r="10" spans="1:16" x14ac:dyDescent="0.2">
      <c r="B10" s="14"/>
    </row>
    <row r="11" spans="1:16" x14ac:dyDescent="0.2">
      <c r="B11" s="79"/>
      <c r="C11" s="210">
        <v>2014</v>
      </c>
      <c r="D11" s="212"/>
      <c r="E11" s="210">
        <v>2015</v>
      </c>
      <c r="F11" s="212"/>
      <c r="G11" s="210">
        <v>2016</v>
      </c>
      <c r="H11" s="212"/>
      <c r="I11" s="210">
        <v>2017</v>
      </c>
      <c r="J11" s="212"/>
      <c r="K11" s="210">
        <v>2018</v>
      </c>
      <c r="L11" s="208"/>
      <c r="M11" s="210">
        <v>2019</v>
      </c>
      <c r="N11" s="208"/>
      <c r="O11" s="210">
        <v>2020</v>
      </c>
      <c r="P11" s="208"/>
    </row>
    <row r="12" spans="1:16" x14ac:dyDescent="0.2">
      <c r="B12" s="80"/>
      <c r="C12" s="81" t="s">
        <v>3</v>
      </c>
      <c r="D12" s="80" t="s">
        <v>4</v>
      </c>
      <c r="E12" s="81" t="s">
        <v>3</v>
      </c>
      <c r="F12" s="80" t="s">
        <v>4</v>
      </c>
      <c r="G12" s="81" t="s">
        <v>3</v>
      </c>
      <c r="H12" s="80" t="s">
        <v>4</v>
      </c>
      <c r="I12" s="81" t="s">
        <v>3</v>
      </c>
      <c r="J12" s="80" t="s">
        <v>4</v>
      </c>
      <c r="K12" s="81" t="s">
        <v>3</v>
      </c>
      <c r="L12" s="80" t="s">
        <v>4</v>
      </c>
      <c r="M12" s="81" t="s">
        <v>3</v>
      </c>
      <c r="N12" s="80" t="s">
        <v>4</v>
      </c>
      <c r="O12" s="81" t="s">
        <v>3</v>
      </c>
      <c r="P12" s="80" t="s">
        <v>4</v>
      </c>
    </row>
    <row r="13" spans="1:16" x14ac:dyDescent="0.2">
      <c r="B13" s="79"/>
      <c r="C13" s="82"/>
      <c r="D13" s="83"/>
      <c r="E13" s="82"/>
      <c r="F13" s="83"/>
      <c r="G13" s="82"/>
      <c r="H13" s="83"/>
      <c r="I13" s="82"/>
      <c r="J13" s="83"/>
      <c r="K13" s="82"/>
      <c r="L13" s="83"/>
      <c r="M13" s="82"/>
      <c r="N13" s="83"/>
      <c r="O13" s="82"/>
      <c r="P13" s="83"/>
    </row>
    <row r="14" spans="1:16" x14ac:dyDescent="0.2">
      <c r="A14" s="4"/>
      <c r="B14" s="37" t="s">
        <v>19</v>
      </c>
      <c r="C14" s="53">
        <v>711</v>
      </c>
      <c r="D14" s="84">
        <v>100</v>
      </c>
      <c r="E14" s="53">
        <v>649</v>
      </c>
      <c r="F14" s="84">
        <v>100</v>
      </c>
      <c r="G14" s="53">
        <v>660</v>
      </c>
      <c r="H14" s="84">
        <v>100</v>
      </c>
      <c r="I14" s="53">
        <v>625</v>
      </c>
      <c r="J14" s="84">
        <v>100</v>
      </c>
      <c r="K14" s="53">
        <v>640.01735867004811</v>
      </c>
      <c r="L14" s="84">
        <v>100</v>
      </c>
      <c r="M14" s="53">
        <f>SUM(M16:M22)</f>
        <v>646</v>
      </c>
      <c r="N14" s="84">
        <f>SUM(N16:N22)</f>
        <v>100</v>
      </c>
      <c r="O14" s="53">
        <v>817</v>
      </c>
      <c r="P14" s="84">
        <f>SUM(P16:P22)</f>
        <v>100</v>
      </c>
    </row>
    <row r="15" spans="1:16" x14ac:dyDescent="0.2">
      <c r="A15" s="4"/>
      <c r="B15" s="39"/>
      <c r="C15" s="58"/>
      <c r="D15" s="39"/>
      <c r="E15" s="58"/>
      <c r="F15" s="39"/>
      <c r="G15" s="58"/>
      <c r="H15" s="39"/>
      <c r="I15" s="58"/>
      <c r="J15" s="39"/>
      <c r="K15" s="58"/>
      <c r="L15" s="39"/>
      <c r="M15" s="58"/>
      <c r="N15" s="84"/>
      <c r="O15" s="58"/>
      <c r="P15" s="84"/>
    </row>
    <row r="16" spans="1:16" x14ac:dyDescent="0.2">
      <c r="B16" s="64" t="s">
        <v>20</v>
      </c>
      <c r="C16" s="85">
        <v>0</v>
      </c>
      <c r="D16" s="86">
        <v>0</v>
      </c>
      <c r="E16" s="85">
        <v>0</v>
      </c>
      <c r="F16" s="86">
        <v>0</v>
      </c>
      <c r="G16" s="85">
        <v>1</v>
      </c>
      <c r="H16" s="86">
        <v>0.13175230566534915</v>
      </c>
      <c r="I16" s="85">
        <v>1</v>
      </c>
      <c r="J16" s="86">
        <v>0.13175230566534915</v>
      </c>
      <c r="K16" s="87">
        <v>0</v>
      </c>
      <c r="L16" s="86">
        <v>2.2870448021259015E-3</v>
      </c>
      <c r="M16" s="88">
        <v>1</v>
      </c>
      <c r="N16" s="52">
        <f>+M16/M14*100</f>
        <v>0.15479876160990713</v>
      </c>
      <c r="O16" s="88">
        <v>1</v>
      </c>
      <c r="P16" s="52">
        <f>O16/O14*100</f>
        <v>0.12239902080783352</v>
      </c>
    </row>
    <row r="17" spans="2:16" x14ac:dyDescent="0.2">
      <c r="B17" s="64" t="s">
        <v>21</v>
      </c>
      <c r="C17" s="89">
        <v>35</v>
      </c>
      <c r="D17" s="86">
        <v>4.9000000000000004</v>
      </c>
      <c r="E17" s="89">
        <v>30</v>
      </c>
      <c r="F17" s="86">
        <v>3.9525691699604746</v>
      </c>
      <c r="G17" s="89">
        <v>22</v>
      </c>
      <c r="H17" s="86">
        <v>2.8985507246376812</v>
      </c>
      <c r="I17" s="89">
        <v>25</v>
      </c>
      <c r="J17" s="86">
        <v>3.293807641633729</v>
      </c>
      <c r="K17" s="89">
        <v>25</v>
      </c>
      <c r="L17" s="86">
        <v>3.293807641633729</v>
      </c>
      <c r="M17" s="89">
        <v>12</v>
      </c>
      <c r="N17" s="52">
        <f>+M17/M14*100</f>
        <v>1.8575851393188854</v>
      </c>
      <c r="O17" s="89">
        <v>20</v>
      </c>
      <c r="P17" s="52">
        <f>+O17/O14*100</f>
        <v>2.4479804161566707</v>
      </c>
    </row>
    <row r="18" spans="2:16" x14ac:dyDescent="0.2">
      <c r="B18" s="90" t="s">
        <v>22</v>
      </c>
      <c r="C18" s="89">
        <v>129</v>
      </c>
      <c r="D18" s="86">
        <v>18.2</v>
      </c>
      <c r="E18" s="89">
        <v>93</v>
      </c>
      <c r="F18" s="86">
        <v>12.252964426877471</v>
      </c>
      <c r="G18" s="89">
        <v>96</v>
      </c>
      <c r="H18" s="86">
        <v>12.648221343873518</v>
      </c>
      <c r="I18" s="89">
        <v>84</v>
      </c>
      <c r="J18" s="86">
        <v>11.067193675889328</v>
      </c>
      <c r="K18" s="89">
        <v>85</v>
      </c>
      <c r="L18" s="86">
        <v>11.198945981554678</v>
      </c>
      <c r="M18" s="89">
        <v>78</v>
      </c>
      <c r="N18" s="52">
        <f>+M18/M14*100</f>
        <v>12.074303405572756</v>
      </c>
      <c r="O18" s="89">
        <v>92</v>
      </c>
      <c r="P18" s="52">
        <f>+O18/O14*100</f>
        <v>11.260709914320685</v>
      </c>
    </row>
    <row r="19" spans="2:16" x14ac:dyDescent="0.2">
      <c r="B19" s="90" t="s">
        <v>23</v>
      </c>
      <c r="C19" s="91">
        <v>140</v>
      </c>
      <c r="D19" s="86">
        <v>19.7</v>
      </c>
      <c r="E19" s="91">
        <v>143</v>
      </c>
      <c r="F19" s="86">
        <v>18.840579710144929</v>
      </c>
      <c r="G19" s="91">
        <v>141</v>
      </c>
      <c r="H19" s="86">
        <v>18.57707509881423</v>
      </c>
      <c r="I19" s="91">
        <v>140</v>
      </c>
      <c r="J19" s="86">
        <v>18.445322793148879</v>
      </c>
      <c r="K19" s="91">
        <v>154</v>
      </c>
      <c r="L19" s="86">
        <v>20.289855072463769</v>
      </c>
      <c r="M19" s="91">
        <v>154</v>
      </c>
      <c r="N19" s="52">
        <f>+M19/M14*100</f>
        <v>23.839009287925698</v>
      </c>
      <c r="O19" s="91">
        <v>196</v>
      </c>
      <c r="P19" s="52">
        <f>+O19/O14*100</f>
        <v>23.990208078335375</v>
      </c>
    </row>
    <row r="20" spans="2:16" x14ac:dyDescent="0.2">
      <c r="B20" s="90" t="s">
        <v>24</v>
      </c>
      <c r="C20" s="89">
        <v>210</v>
      </c>
      <c r="D20" s="86">
        <v>29.6</v>
      </c>
      <c r="E20" s="89">
        <v>195</v>
      </c>
      <c r="F20" s="86">
        <v>25.691699604743086</v>
      </c>
      <c r="G20" s="89">
        <v>204</v>
      </c>
      <c r="H20" s="86">
        <v>26.877470355731226</v>
      </c>
      <c r="I20" s="89">
        <v>178</v>
      </c>
      <c r="J20" s="86">
        <v>23.451910408432148</v>
      </c>
      <c r="K20" s="89">
        <v>183</v>
      </c>
      <c r="L20" s="86">
        <v>24.110671936758894</v>
      </c>
      <c r="M20" s="89">
        <v>207</v>
      </c>
      <c r="N20" s="52">
        <f>+M20/M14*100</f>
        <v>32.043343653250773</v>
      </c>
      <c r="O20" s="89">
        <v>241</v>
      </c>
      <c r="P20" s="52">
        <f>+O20/O14*100</f>
        <v>29.498164014687884</v>
      </c>
    </row>
    <row r="21" spans="2:16" x14ac:dyDescent="0.2">
      <c r="B21" s="90" t="s">
        <v>25</v>
      </c>
      <c r="C21" s="89">
        <v>142</v>
      </c>
      <c r="D21" s="86">
        <v>20</v>
      </c>
      <c r="E21" s="89">
        <v>141</v>
      </c>
      <c r="F21" s="86">
        <v>18.57707509881423</v>
      </c>
      <c r="G21" s="89">
        <v>148</v>
      </c>
      <c r="H21" s="86">
        <v>19.499341238471672</v>
      </c>
      <c r="I21" s="89">
        <v>152</v>
      </c>
      <c r="J21" s="86">
        <v>20.02635046113307</v>
      </c>
      <c r="K21" s="89">
        <v>146</v>
      </c>
      <c r="L21" s="86">
        <v>19.235836627140976</v>
      </c>
      <c r="M21" s="89">
        <v>148</v>
      </c>
      <c r="N21" s="52">
        <f>+M21/M14*100</f>
        <v>22.910216718266255</v>
      </c>
      <c r="O21" s="89">
        <v>206</v>
      </c>
      <c r="P21" s="52">
        <f>+O21/O14*100</f>
        <v>25.214198286413708</v>
      </c>
    </row>
    <row r="22" spans="2:16" x14ac:dyDescent="0.2">
      <c r="B22" s="90" t="s">
        <v>63</v>
      </c>
      <c r="C22" s="89">
        <v>52</v>
      </c>
      <c r="D22" s="86">
        <v>7.2</v>
      </c>
      <c r="E22" s="89">
        <v>46</v>
      </c>
      <c r="F22" s="86">
        <v>6.0606060606060606</v>
      </c>
      <c r="G22" s="89">
        <v>48</v>
      </c>
      <c r="H22" s="86">
        <v>6.3241106719367588</v>
      </c>
      <c r="I22" s="89">
        <v>45</v>
      </c>
      <c r="J22" s="86">
        <v>5.928853754940711</v>
      </c>
      <c r="K22" s="89">
        <v>47</v>
      </c>
      <c r="L22" s="86">
        <v>6.1923583662714092</v>
      </c>
      <c r="M22" s="89">
        <v>46</v>
      </c>
      <c r="N22" s="52">
        <f>+M22/M14*100</f>
        <v>7.1207430340557281</v>
      </c>
      <c r="O22" s="89">
        <v>61</v>
      </c>
      <c r="P22" s="52">
        <f>+O22/O14*100</f>
        <v>7.466340269277846</v>
      </c>
    </row>
    <row r="23" spans="2:16" x14ac:dyDescent="0.2">
      <c r="B23" s="92" t="s">
        <v>70</v>
      </c>
      <c r="C23" s="93">
        <v>3</v>
      </c>
      <c r="D23" s="94">
        <v>0.4</v>
      </c>
      <c r="E23" s="93">
        <v>1</v>
      </c>
      <c r="F23" s="94">
        <v>0.13175230566534915</v>
      </c>
      <c r="G23" s="93">
        <v>0</v>
      </c>
      <c r="H23" s="94">
        <v>0</v>
      </c>
      <c r="I23" s="93">
        <v>0</v>
      </c>
      <c r="J23" s="94">
        <v>0</v>
      </c>
      <c r="K23" s="93"/>
      <c r="L23" s="94"/>
      <c r="M23" s="93"/>
      <c r="N23" s="94"/>
      <c r="O23" s="93"/>
      <c r="P23" s="94"/>
    </row>
    <row r="25" spans="2:16" x14ac:dyDescent="0.2">
      <c r="B25" s="95" t="s">
        <v>65</v>
      </c>
    </row>
    <row r="26" spans="2:16" x14ac:dyDescent="0.2">
      <c r="B26" s="15"/>
    </row>
    <row r="27" spans="2:16" x14ac:dyDescent="0.2">
      <c r="B27" s="15"/>
    </row>
    <row r="28" spans="2:16" x14ac:dyDescent="0.2">
      <c r="B28" s="15"/>
    </row>
    <row r="49" spans="1:3" ht="12.75" customHeight="1" x14ac:dyDescent="0.2">
      <c r="A49" s="16"/>
      <c r="B49" s="16"/>
    </row>
    <row r="50" spans="1:3" x14ac:dyDescent="0.2">
      <c r="A50" s="26"/>
      <c r="B50" s="26"/>
      <c r="C50" s="26"/>
    </row>
  </sheetData>
  <mergeCells count="8">
    <mergeCell ref="O11:P11"/>
    <mergeCell ref="C7:L7"/>
    <mergeCell ref="M11:N11"/>
    <mergeCell ref="C11:D11"/>
    <mergeCell ref="K11:L11"/>
    <mergeCell ref="I11:J11"/>
    <mergeCell ref="G11:H11"/>
    <mergeCell ref="E11:F11"/>
  </mergeCells>
  <pageMargins left="0.7" right="0.7" top="0.75" bottom="0.75" header="0.3" footer="0.3"/>
  <pageSetup scale="72" orientation="portrait" r:id="rId1"/>
  <drawing r:id="rId2"/>
  <legacyDrawing r:id="rId3"/>
  <oleObjects>
    <mc:AlternateContent xmlns:mc="http://schemas.openxmlformats.org/markup-compatibility/2006">
      <mc:Choice Requires="x14">
        <oleObject progId="MSPhotoEd.3" shapeId="2053" r:id="rId4">
          <objectPr defaultSize="0" autoPict="0" r:id="rId5">
            <anchor moveWithCells="1" sizeWithCells="1">
              <from>
                <xdr:col>0</xdr:col>
                <xdr:colOff>9525</xdr:colOff>
                <xdr:row>0</xdr:row>
                <xdr:rowOff>38100</xdr:rowOff>
              </from>
              <to>
                <xdr:col>1</xdr:col>
                <xdr:colOff>409575</xdr:colOff>
                <xdr:row>3</xdr:row>
                <xdr:rowOff>47625</xdr:rowOff>
              </to>
            </anchor>
          </objectPr>
        </oleObject>
      </mc:Choice>
      <mc:Fallback>
        <oleObject progId="MSPhotoEd.3" shapeId="205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T21"/>
  <sheetViews>
    <sheetView zoomScaleNormal="100" workbookViewId="0">
      <selection activeCell="I26" sqref="I26"/>
    </sheetView>
  </sheetViews>
  <sheetFormatPr defaultRowHeight="12.75" x14ac:dyDescent="0.2"/>
  <cols>
    <col min="1" max="1" width="7.85546875" style="1" customWidth="1"/>
    <col min="2" max="2" width="17.85546875" style="1" customWidth="1"/>
    <col min="3" max="4" width="9.140625" style="1" hidden="1" customWidth="1"/>
    <col min="5" max="8" width="0" style="1" hidden="1" customWidth="1"/>
    <col min="9" max="19" width="9.140625" style="1"/>
    <col min="20" max="20" width="11.140625" style="1" customWidth="1"/>
    <col min="21" max="16384" width="9.140625" style="1"/>
  </cols>
  <sheetData>
    <row r="2" spans="1:20" x14ac:dyDescent="0.2">
      <c r="K2" s="12" t="s">
        <v>99</v>
      </c>
      <c r="L2" s="12"/>
      <c r="M2" s="12"/>
    </row>
    <row r="3" spans="1:20" x14ac:dyDescent="0.2">
      <c r="C3" s="2"/>
      <c r="E3" s="2"/>
    </row>
    <row r="5" spans="1:20" ht="15" x14ac:dyDescent="0.25">
      <c r="T5" s="96"/>
    </row>
    <row r="6" spans="1:20" ht="15" x14ac:dyDescent="0.25">
      <c r="T6" s="96"/>
    </row>
    <row r="7" spans="1:20" ht="15" x14ac:dyDescent="0.25">
      <c r="B7" s="13">
        <v>2.0299999999999998</v>
      </c>
      <c r="C7" s="211" t="s">
        <v>88</v>
      </c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5"/>
      <c r="R7" s="25"/>
      <c r="S7" s="25"/>
      <c r="T7" s="96"/>
    </row>
    <row r="8" spans="1:20" ht="50.25" customHeight="1" x14ac:dyDescent="0.25">
      <c r="B8" s="14"/>
      <c r="T8" s="96"/>
    </row>
    <row r="9" spans="1:20" ht="14.25" customHeight="1" x14ac:dyDescent="0.2">
      <c r="B9" s="39"/>
      <c r="C9" s="210">
        <v>2012</v>
      </c>
      <c r="D9" s="212"/>
      <c r="E9" s="210">
        <v>2013</v>
      </c>
      <c r="F9" s="212"/>
      <c r="G9" s="210">
        <v>2014</v>
      </c>
      <c r="H9" s="212"/>
      <c r="I9" s="210">
        <v>2015</v>
      </c>
      <c r="J9" s="212"/>
      <c r="K9" s="210">
        <v>2016</v>
      </c>
      <c r="L9" s="212"/>
      <c r="M9" s="210">
        <v>2017</v>
      </c>
      <c r="N9" s="212"/>
      <c r="O9" s="210">
        <v>2018</v>
      </c>
      <c r="P9" s="208"/>
      <c r="Q9" s="210">
        <v>2019</v>
      </c>
      <c r="R9" s="208"/>
      <c r="S9" s="210">
        <v>2020</v>
      </c>
      <c r="T9" s="208"/>
    </row>
    <row r="10" spans="1:20" ht="20.25" customHeight="1" x14ac:dyDescent="0.2">
      <c r="B10" s="97" t="s">
        <v>26</v>
      </c>
      <c r="C10" s="98" t="s">
        <v>3</v>
      </c>
      <c r="D10" s="99" t="s">
        <v>4</v>
      </c>
      <c r="E10" s="98" t="s">
        <v>3</v>
      </c>
      <c r="F10" s="99" t="s">
        <v>4</v>
      </c>
      <c r="G10" s="98" t="s">
        <v>3</v>
      </c>
      <c r="H10" s="99" t="s">
        <v>4</v>
      </c>
      <c r="I10" s="98" t="s">
        <v>3</v>
      </c>
      <c r="J10" s="99" t="s">
        <v>4</v>
      </c>
      <c r="K10" s="98" t="s">
        <v>3</v>
      </c>
      <c r="L10" s="99" t="s">
        <v>4</v>
      </c>
      <c r="M10" s="98" t="s">
        <v>3</v>
      </c>
      <c r="N10" s="99" t="s">
        <v>4</v>
      </c>
      <c r="O10" s="98" t="s">
        <v>3</v>
      </c>
      <c r="P10" s="99" t="s">
        <v>4</v>
      </c>
      <c r="Q10" s="98" t="s">
        <v>3</v>
      </c>
      <c r="R10" s="99" t="s">
        <v>4</v>
      </c>
      <c r="S10" s="98" t="s">
        <v>3</v>
      </c>
      <c r="T10" s="99" t="s">
        <v>4</v>
      </c>
    </row>
    <row r="11" spans="1:20" x14ac:dyDescent="0.2">
      <c r="A11" s="4"/>
      <c r="B11" s="39"/>
      <c r="C11" s="100"/>
      <c r="D11" s="4"/>
      <c r="E11" s="100"/>
      <c r="F11" s="4"/>
      <c r="G11" s="100"/>
      <c r="H11" s="4"/>
      <c r="I11" s="100"/>
      <c r="J11" s="4"/>
      <c r="K11" s="100"/>
      <c r="L11" s="4"/>
      <c r="M11" s="100"/>
      <c r="N11" s="4"/>
      <c r="O11" s="100"/>
      <c r="P11" s="4"/>
      <c r="Q11" s="100"/>
      <c r="R11" s="4"/>
      <c r="S11" s="100"/>
      <c r="T11" s="4"/>
    </row>
    <row r="12" spans="1:20" x14ac:dyDescent="0.2">
      <c r="A12" s="4"/>
      <c r="B12" s="101" t="s">
        <v>5</v>
      </c>
      <c r="C12" s="102">
        <f>SUM(C13:C19)</f>
        <v>759</v>
      </c>
      <c r="D12" s="103">
        <f>SUM(D13:D19)</f>
        <v>99.999999999999986</v>
      </c>
      <c r="E12" s="102">
        <f>SUM(E13:E19)</f>
        <v>705</v>
      </c>
      <c r="F12" s="103">
        <f>SUM(F13:F19)</f>
        <v>100</v>
      </c>
      <c r="G12" s="102">
        <f>SUM(G13:G19)</f>
        <v>711</v>
      </c>
      <c r="H12" s="103">
        <v>100</v>
      </c>
      <c r="I12" s="102">
        <f t="shared" ref="I12:O12" si="0">SUM(I13:I19)</f>
        <v>649</v>
      </c>
      <c r="J12" s="103">
        <f t="shared" si="0"/>
        <v>100</v>
      </c>
      <c r="K12" s="102">
        <f t="shared" si="0"/>
        <v>660</v>
      </c>
      <c r="L12" s="104">
        <f t="shared" si="0"/>
        <v>100</v>
      </c>
      <c r="M12" s="102">
        <f t="shared" si="0"/>
        <v>625</v>
      </c>
      <c r="N12" s="104">
        <v>100</v>
      </c>
      <c r="O12" s="105">
        <f t="shared" si="0"/>
        <v>640</v>
      </c>
      <c r="P12" s="104">
        <v>100</v>
      </c>
      <c r="Q12" s="105">
        <f>SUM(Q13:Q19)</f>
        <v>646</v>
      </c>
      <c r="R12" s="104">
        <f>SUM(R13:R19)</f>
        <v>100.04520123839008</v>
      </c>
      <c r="S12" s="105">
        <v>817</v>
      </c>
      <c r="T12" s="104">
        <f>SUM(T13:T19)</f>
        <v>99.999999999999986</v>
      </c>
    </row>
    <row r="13" spans="1:20" x14ac:dyDescent="0.2">
      <c r="B13" s="106" t="s">
        <v>27</v>
      </c>
      <c r="C13" s="107">
        <v>491</v>
      </c>
      <c r="D13" s="108">
        <f>(C13/$C$12)*100</f>
        <v>64.690382081686423</v>
      </c>
      <c r="E13" s="107">
        <v>444</v>
      </c>
      <c r="F13" s="108">
        <f>(E13/E12)*100</f>
        <v>62.978723404255319</v>
      </c>
      <c r="G13" s="107">
        <v>421</v>
      </c>
      <c r="H13" s="108">
        <v>59.3</v>
      </c>
      <c r="I13" s="107">
        <v>412</v>
      </c>
      <c r="J13" s="108">
        <f>(I13/I12)*100</f>
        <v>63.482280431432969</v>
      </c>
      <c r="K13" s="107">
        <v>414</v>
      </c>
      <c r="L13" s="109">
        <f>(K13/$K$12)*100</f>
        <v>62.727272727272734</v>
      </c>
      <c r="M13" s="107">
        <v>391</v>
      </c>
      <c r="N13" s="109">
        <f>(M13/$K$12)*100</f>
        <v>59.242424242424242</v>
      </c>
      <c r="O13" s="107">
        <v>376</v>
      </c>
      <c r="P13" s="110">
        <f>(O13/$K$12)*100</f>
        <v>56.969696969696969</v>
      </c>
      <c r="Q13" s="107">
        <v>407</v>
      </c>
      <c r="R13" s="110">
        <f>+Q13/Q12*100</f>
        <v>63.003095975232192</v>
      </c>
      <c r="S13" s="107">
        <v>467</v>
      </c>
      <c r="T13" s="110">
        <f>+S13/S12*100</f>
        <v>57.16034271725826</v>
      </c>
    </row>
    <row r="14" spans="1:20" x14ac:dyDescent="0.2">
      <c r="B14" s="1" t="s">
        <v>28</v>
      </c>
      <c r="C14" s="107">
        <v>0</v>
      </c>
      <c r="D14" s="108">
        <f t="shared" ref="D14:D19" si="1">(C14/$C$12)*100</f>
        <v>0</v>
      </c>
      <c r="E14" s="107">
        <v>0</v>
      </c>
      <c r="F14" s="108">
        <f>(E14/E12)*100</f>
        <v>0</v>
      </c>
      <c r="G14" s="107">
        <v>0</v>
      </c>
      <c r="H14" s="108">
        <v>0</v>
      </c>
      <c r="I14" s="107">
        <v>0</v>
      </c>
      <c r="J14" s="108">
        <v>0</v>
      </c>
      <c r="K14" s="107">
        <v>0</v>
      </c>
      <c r="L14" s="109">
        <f t="shared" ref="L14:L19" si="2">(K14/$K$12)*100</f>
        <v>0</v>
      </c>
      <c r="M14" s="107">
        <v>30</v>
      </c>
      <c r="N14" s="109">
        <f t="shared" ref="N14:N19" si="3">(M14/$K$12)*100</f>
        <v>4.5454545454545459</v>
      </c>
      <c r="O14" s="107">
        <v>2</v>
      </c>
      <c r="P14" s="110">
        <f t="shared" ref="P14:P19" si="4">(O14/$K$12)*100</f>
        <v>0.30303030303030304</v>
      </c>
      <c r="Q14" s="107">
        <v>1</v>
      </c>
      <c r="R14" s="110">
        <f>+Q14/Q12*100</f>
        <v>0.15479876160990713</v>
      </c>
      <c r="S14" s="107">
        <v>1</v>
      </c>
      <c r="T14" s="110">
        <f>+S14/S12*100</f>
        <v>0.12239902080783352</v>
      </c>
    </row>
    <row r="15" spans="1:20" x14ac:dyDescent="0.2">
      <c r="B15" s="1" t="s">
        <v>29</v>
      </c>
      <c r="C15" s="107">
        <v>14</v>
      </c>
      <c r="D15" s="108">
        <f t="shared" si="1"/>
        <v>1.8445322793148879</v>
      </c>
      <c r="E15" s="107">
        <v>15</v>
      </c>
      <c r="F15" s="108">
        <f>(E15/E12)*100</f>
        <v>2.1276595744680851</v>
      </c>
      <c r="G15" s="107">
        <v>13</v>
      </c>
      <c r="H15" s="108">
        <v>1.8</v>
      </c>
      <c r="I15" s="107">
        <v>7</v>
      </c>
      <c r="J15" s="108">
        <f>(I15/I12)*100</f>
        <v>1.078582434514638</v>
      </c>
      <c r="K15" s="107">
        <v>9</v>
      </c>
      <c r="L15" s="109">
        <f t="shared" si="2"/>
        <v>1.3636363636363635</v>
      </c>
      <c r="M15" s="107">
        <v>14</v>
      </c>
      <c r="N15" s="109">
        <f t="shared" si="3"/>
        <v>2.1212121212121215</v>
      </c>
      <c r="O15" s="107">
        <v>17</v>
      </c>
      <c r="P15" s="110">
        <f t="shared" si="4"/>
        <v>2.5757575757575757</v>
      </c>
      <c r="Q15" s="107">
        <v>15</v>
      </c>
      <c r="R15" s="110">
        <f>+Q15/Q12*100</f>
        <v>2.321981424148607</v>
      </c>
      <c r="S15" s="107">
        <v>15</v>
      </c>
      <c r="T15" s="110">
        <f>S15/S12*100</f>
        <v>1.8359853121175032</v>
      </c>
    </row>
    <row r="16" spans="1:20" x14ac:dyDescent="0.2">
      <c r="B16" s="1" t="s">
        <v>30</v>
      </c>
      <c r="C16" s="107">
        <v>27</v>
      </c>
      <c r="D16" s="108">
        <f t="shared" si="1"/>
        <v>3.5573122529644272</v>
      </c>
      <c r="E16" s="107">
        <v>21</v>
      </c>
      <c r="F16" s="108">
        <f>(E16/E12)*100</f>
        <v>2.9787234042553195</v>
      </c>
      <c r="G16" s="107">
        <v>26</v>
      </c>
      <c r="H16" s="108">
        <v>3.7</v>
      </c>
      <c r="I16" s="107">
        <v>20</v>
      </c>
      <c r="J16" s="108">
        <f>(I16/I12)*100</f>
        <v>3.0816640986132513</v>
      </c>
      <c r="K16" s="107">
        <v>22</v>
      </c>
      <c r="L16" s="109">
        <f t="shared" si="2"/>
        <v>3.3333333333333335</v>
      </c>
      <c r="M16" s="107">
        <v>1</v>
      </c>
      <c r="N16" s="109">
        <f t="shared" si="3"/>
        <v>0.15151515151515152</v>
      </c>
      <c r="O16" s="107">
        <v>25</v>
      </c>
      <c r="P16" s="110">
        <f t="shared" si="4"/>
        <v>3.7878787878787881</v>
      </c>
      <c r="Q16" s="107">
        <v>16</v>
      </c>
      <c r="R16" s="110">
        <f>+Q16/Q12*100</f>
        <v>2.4767801857585141</v>
      </c>
      <c r="S16" s="107">
        <v>43</v>
      </c>
      <c r="T16" s="110">
        <f>+S16/S12*100</f>
        <v>5.2631578947368416</v>
      </c>
    </row>
    <row r="17" spans="2:20" x14ac:dyDescent="0.2">
      <c r="B17" s="1" t="s">
        <v>31</v>
      </c>
      <c r="C17" s="111">
        <v>1</v>
      </c>
      <c r="D17" s="108">
        <f t="shared" si="1"/>
        <v>0.13175230566534915</v>
      </c>
      <c r="E17" s="111">
        <v>1</v>
      </c>
      <c r="F17" s="108">
        <f>(E17/E12)*100</f>
        <v>0.14184397163120568</v>
      </c>
      <c r="G17" s="111">
        <v>0</v>
      </c>
      <c r="H17" s="108">
        <v>0</v>
      </c>
      <c r="I17" s="111">
        <v>2</v>
      </c>
      <c r="J17" s="108">
        <f>(I17/I12)*100</f>
        <v>0.30816640986132515</v>
      </c>
      <c r="K17" s="111">
        <v>0</v>
      </c>
      <c r="L17" s="109">
        <f t="shared" si="2"/>
        <v>0</v>
      </c>
      <c r="M17" s="111">
        <v>0</v>
      </c>
      <c r="N17" s="109">
        <f t="shared" si="3"/>
        <v>0</v>
      </c>
      <c r="O17" s="111">
        <v>0</v>
      </c>
      <c r="P17" s="110">
        <f t="shared" si="4"/>
        <v>0</v>
      </c>
      <c r="Q17" s="111">
        <v>1</v>
      </c>
      <c r="R17" s="110">
        <v>0.2</v>
      </c>
      <c r="S17" s="111">
        <v>2</v>
      </c>
      <c r="T17" s="110">
        <f>+S17/S12*100</f>
        <v>0.24479804161566704</v>
      </c>
    </row>
    <row r="18" spans="2:20" x14ac:dyDescent="0.2">
      <c r="B18" s="106" t="s">
        <v>32</v>
      </c>
      <c r="C18" s="107">
        <v>198</v>
      </c>
      <c r="D18" s="108">
        <f t="shared" si="1"/>
        <v>26.086956521739129</v>
      </c>
      <c r="E18" s="107">
        <v>199</v>
      </c>
      <c r="F18" s="108">
        <f>(E18/E12)*100</f>
        <v>28.226950354609929</v>
      </c>
      <c r="G18" s="107">
        <v>228</v>
      </c>
      <c r="H18" s="108">
        <v>32.1</v>
      </c>
      <c r="I18" s="107">
        <v>187</v>
      </c>
      <c r="J18" s="108">
        <f>(I18/I12)*100</f>
        <v>28.8135593220339</v>
      </c>
      <c r="K18" s="107">
        <v>214</v>
      </c>
      <c r="L18" s="109">
        <f t="shared" si="2"/>
        <v>32.424242424242422</v>
      </c>
      <c r="M18" s="107">
        <v>178</v>
      </c>
      <c r="N18" s="109">
        <f t="shared" si="3"/>
        <v>26.969696969696972</v>
      </c>
      <c r="O18" s="107">
        <v>206</v>
      </c>
      <c r="P18" s="110">
        <f t="shared" si="4"/>
        <v>31.212121212121215</v>
      </c>
      <c r="Q18" s="107">
        <v>198</v>
      </c>
      <c r="R18" s="110">
        <f>+Q18/Q12*100</f>
        <v>30.650154798761609</v>
      </c>
      <c r="S18" s="107">
        <v>273</v>
      </c>
      <c r="T18" s="110">
        <f>+S18/S12*100</f>
        <v>33.414932680538556</v>
      </c>
    </row>
    <row r="19" spans="2:20" x14ac:dyDescent="0.2">
      <c r="B19" s="112" t="s">
        <v>33</v>
      </c>
      <c r="C19" s="113">
        <v>28</v>
      </c>
      <c r="D19" s="114">
        <f t="shared" si="1"/>
        <v>3.6890645586297759</v>
      </c>
      <c r="E19" s="113">
        <v>25</v>
      </c>
      <c r="F19" s="114">
        <f>(E19/E12)*100</f>
        <v>3.5460992907801421</v>
      </c>
      <c r="G19" s="113">
        <v>23</v>
      </c>
      <c r="H19" s="114">
        <v>3.1</v>
      </c>
      <c r="I19" s="113">
        <v>21</v>
      </c>
      <c r="J19" s="114">
        <f>(I19/I12)*100</f>
        <v>3.2357473035439135</v>
      </c>
      <c r="K19" s="113">
        <v>1</v>
      </c>
      <c r="L19" s="115">
        <f t="shared" si="2"/>
        <v>0.15151515151515152</v>
      </c>
      <c r="M19" s="113">
        <v>11</v>
      </c>
      <c r="N19" s="115">
        <f t="shared" si="3"/>
        <v>1.6666666666666667</v>
      </c>
      <c r="O19" s="113">
        <v>14</v>
      </c>
      <c r="P19" s="116">
        <f t="shared" si="4"/>
        <v>2.1212121212121215</v>
      </c>
      <c r="Q19" s="113">
        <v>8</v>
      </c>
      <c r="R19" s="116">
        <f>+Q19/Q12*100</f>
        <v>1.2383900928792571</v>
      </c>
      <c r="S19" s="113">
        <v>16</v>
      </c>
      <c r="T19" s="116">
        <f>+S19/S12*100</f>
        <v>1.9583843329253363</v>
      </c>
    </row>
    <row r="21" spans="2:20" x14ac:dyDescent="0.2">
      <c r="B21" s="95" t="s">
        <v>34</v>
      </c>
    </row>
  </sheetData>
  <mergeCells count="10">
    <mergeCell ref="S9:T9"/>
    <mergeCell ref="Q9:R9"/>
    <mergeCell ref="C7:P7"/>
    <mergeCell ref="O9:P9"/>
    <mergeCell ref="M9:N9"/>
    <mergeCell ref="C9:D9"/>
    <mergeCell ref="E9:F9"/>
    <mergeCell ref="K9:L9"/>
    <mergeCell ref="I9:J9"/>
    <mergeCell ref="G9:H9"/>
  </mergeCells>
  <pageMargins left="0.7" right="0.7" top="0.75" bottom="0.75" header="0.3" footer="0.3"/>
  <pageSetup scale="84" orientation="portrait" r:id="rId1"/>
  <drawing r:id="rId2"/>
  <legacyDrawing r:id="rId3"/>
  <oleObjects>
    <mc:AlternateContent xmlns:mc="http://schemas.openxmlformats.org/markup-compatibility/2006">
      <mc:Choice Requires="x14">
        <oleObject progId="MSPhotoEd.3" shapeId="3076" r:id="rId4">
          <objectPr defaultSize="0" autoPict="0" r:id="rId5">
            <anchor moveWithCells="1" sizeWithCells="1">
              <from>
                <xdr:col>0</xdr:col>
                <xdr:colOff>19050</xdr:colOff>
                <xdr:row>0</xdr:row>
                <xdr:rowOff>47625</xdr:rowOff>
              </from>
              <to>
                <xdr:col>1</xdr:col>
                <xdr:colOff>581025</xdr:colOff>
                <xdr:row>3</xdr:row>
                <xdr:rowOff>47625</xdr:rowOff>
              </to>
            </anchor>
          </objectPr>
        </oleObject>
      </mc:Choice>
      <mc:Fallback>
        <oleObject progId="MSPhotoEd.3" shapeId="3076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W39"/>
  <sheetViews>
    <sheetView workbookViewId="0">
      <selection activeCell="V17" sqref="V17"/>
    </sheetView>
  </sheetViews>
  <sheetFormatPr defaultRowHeight="12.75" x14ac:dyDescent="0.2"/>
  <cols>
    <col min="1" max="1" width="16.140625" style="1" customWidth="1"/>
    <col min="2" max="2" width="9.85546875" style="1" customWidth="1"/>
    <col min="3" max="5" width="9.85546875" style="1" hidden="1" customWidth="1"/>
    <col min="6" max="11" width="0" style="1" hidden="1" customWidth="1"/>
    <col min="12" max="16384" width="9.140625" style="1"/>
  </cols>
  <sheetData>
    <row r="2" spans="2:23" x14ac:dyDescent="0.2">
      <c r="L2" s="12" t="s">
        <v>99</v>
      </c>
      <c r="M2" s="12"/>
      <c r="N2" s="12"/>
    </row>
    <row r="5" spans="2:23" x14ac:dyDescent="0.2">
      <c r="P5" s="24" t="s">
        <v>100</v>
      </c>
    </row>
    <row r="7" spans="2:23" x14ac:dyDescent="0.2">
      <c r="B7" s="13">
        <v>2.04</v>
      </c>
      <c r="C7" s="13"/>
      <c r="D7" s="13"/>
      <c r="E7" s="13"/>
      <c r="H7" s="24"/>
      <c r="I7" s="24"/>
      <c r="J7" s="24"/>
      <c r="K7" s="24"/>
      <c r="L7" s="24"/>
      <c r="M7" s="24"/>
      <c r="N7" s="24"/>
      <c r="O7" s="24"/>
      <c r="P7" s="24"/>
    </row>
    <row r="8" spans="2:23" x14ac:dyDescent="0.2">
      <c r="B8" s="17"/>
      <c r="C8" s="23"/>
      <c r="D8" s="23"/>
      <c r="E8" s="23"/>
    </row>
    <row r="9" spans="2:23" x14ac:dyDescent="0.2">
      <c r="B9" s="39"/>
      <c r="C9" s="202">
        <v>2014</v>
      </c>
      <c r="D9" s="203"/>
      <c r="E9" s="203"/>
      <c r="F9" s="202">
        <v>2015</v>
      </c>
      <c r="G9" s="203"/>
      <c r="H9" s="203"/>
      <c r="I9" s="202">
        <v>2016</v>
      </c>
      <c r="J9" s="203"/>
      <c r="K9" s="203"/>
      <c r="L9" s="202">
        <v>2017</v>
      </c>
      <c r="M9" s="203"/>
      <c r="N9" s="203"/>
      <c r="O9" s="202">
        <v>2018</v>
      </c>
      <c r="P9" s="203"/>
      <c r="Q9" s="203"/>
      <c r="R9" s="202">
        <v>2019</v>
      </c>
      <c r="S9" s="203"/>
      <c r="T9" s="203"/>
      <c r="U9" s="202">
        <v>2020</v>
      </c>
      <c r="V9" s="203"/>
      <c r="W9" s="203"/>
    </row>
    <row r="10" spans="2:23" x14ac:dyDescent="0.2">
      <c r="B10" s="80"/>
      <c r="C10" s="145" t="s">
        <v>5</v>
      </c>
      <c r="D10" s="146" t="s">
        <v>1</v>
      </c>
      <c r="E10" s="147" t="s">
        <v>2</v>
      </c>
      <c r="F10" s="145" t="s">
        <v>5</v>
      </c>
      <c r="G10" s="146" t="s">
        <v>1</v>
      </c>
      <c r="H10" s="147" t="s">
        <v>2</v>
      </c>
      <c r="I10" s="145" t="s">
        <v>5</v>
      </c>
      <c r="J10" s="146" t="s">
        <v>1</v>
      </c>
      <c r="K10" s="147" t="s">
        <v>2</v>
      </c>
      <c r="L10" s="145" t="s">
        <v>5</v>
      </c>
      <c r="M10" s="146" t="s">
        <v>1</v>
      </c>
      <c r="N10" s="147" t="s">
        <v>2</v>
      </c>
      <c r="O10" s="145" t="s">
        <v>5</v>
      </c>
      <c r="P10" s="146" t="s">
        <v>1</v>
      </c>
      <c r="Q10" s="147" t="s">
        <v>2</v>
      </c>
      <c r="R10" s="145" t="s">
        <v>5</v>
      </c>
      <c r="S10" s="146" t="s">
        <v>1</v>
      </c>
      <c r="T10" s="147" t="s">
        <v>2</v>
      </c>
      <c r="U10" s="145" t="s">
        <v>5</v>
      </c>
      <c r="V10" s="146" t="s">
        <v>1</v>
      </c>
      <c r="W10" s="147" t="s">
        <v>2</v>
      </c>
    </row>
    <row r="11" spans="2:23" x14ac:dyDescent="0.2">
      <c r="B11" s="37"/>
      <c r="C11" s="148"/>
      <c r="D11" s="149"/>
      <c r="E11" s="149"/>
      <c r="F11" s="148"/>
      <c r="G11" s="149"/>
      <c r="H11" s="149"/>
      <c r="I11" s="148"/>
      <c r="J11" s="149"/>
      <c r="K11" s="149"/>
      <c r="L11" s="148"/>
      <c r="M11" s="149"/>
      <c r="N11" s="149"/>
      <c r="O11" s="148"/>
      <c r="P11" s="149"/>
      <c r="Q11" s="149"/>
      <c r="R11" s="148"/>
      <c r="S11" s="149"/>
      <c r="T11" s="149"/>
      <c r="U11" s="148"/>
      <c r="V11" s="149"/>
      <c r="W11" s="149"/>
    </row>
    <row r="12" spans="2:23" x14ac:dyDescent="0.2">
      <c r="B12" s="101" t="s">
        <v>5</v>
      </c>
      <c r="C12" s="150">
        <f t="shared" ref="C12:E12" si="0">SUM(C13:C25)</f>
        <v>163</v>
      </c>
      <c r="D12" s="151">
        <f t="shared" si="0"/>
        <v>74</v>
      </c>
      <c r="E12" s="150">
        <f t="shared" si="0"/>
        <v>89</v>
      </c>
      <c r="F12" s="150">
        <f t="shared" ref="F12:K12" si="1">SUM(F13:F25)</f>
        <v>170</v>
      </c>
      <c r="G12" s="151">
        <f t="shared" si="1"/>
        <v>64</v>
      </c>
      <c r="H12" s="150">
        <f t="shared" si="1"/>
        <v>106</v>
      </c>
      <c r="I12" s="150">
        <f t="shared" si="1"/>
        <v>193</v>
      </c>
      <c r="J12" s="151">
        <f t="shared" si="1"/>
        <v>79</v>
      </c>
      <c r="K12" s="150">
        <f t="shared" si="1"/>
        <v>114</v>
      </c>
      <c r="L12" s="150">
        <f t="shared" ref="L12:N12" si="2">SUM(L13:L25)</f>
        <v>216</v>
      </c>
      <c r="M12" s="151">
        <f t="shared" si="2"/>
        <v>102</v>
      </c>
      <c r="N12" s="150">
        <f t="shared" si="2"/>
        <v>114</v>
      </c>
      <c r="O12" s="150">
        <f>SUM(P12:Q12)</f>
        <v>214</v>
      </c>
      <c r="P12" s="151">
        <f>SUM(P13:P25)</f>
        <v>94</v>
      </c>
      <c r="Q12" s="150">
        <f>SUM(Q13:Q25)</f>
        <v>120</v>
      </c>
      <c r="R12" s="150">
        <f>SUM(S12:T12)</f>
        <v>256</v>
      </c>
      <c r="S12" s="152">
        <f>SUM(S13:S25)</f>
        <v>109</v>
      </c>
      <c r="T12" s="150">
        <f>SUM(T13:T25)</f>
        <v>147</v>
      </c>
      <c r="U12" s="150">
        <f>SUM(U13:U25)</f>
        <v>215</v>
      </c>
      <c r="V12" s="152">
        <f>SUM(V13:V25)</f>
        <v>97</v>
      </c>
      <c r="W12" s="150">
        <f>SUM(W13:W25)</f>
        <v>118</v>
      </c>
    </row>
    <row r="13" spans="2:23" x14ac:dyDescent="0.2">
      <c r="B13" s="153" t="s">
        <v>73</v>
      </c>
      <c r="C13" s="150">
        <f>SUM(D13:E13)</f>
        <v>4</v>
      </c>
      <c r="D13" s="154">
        <v>4</v>
      </c>
      <c r="E13" s="111">
        <v>0</v>
      </c>
      <c r="F13" s="150">
        <f>SUM(G13:H13)</f>
        <v>1</v>
      </c>
      <c r="G13" s="154">
        <v>0</v>
      </c>
      <c r="H13" s="111">
        <v>1</v>
      </c>
      <c r="I13" s="150">
        <f>SUM(J13:K13)</f>
        <v>2</v>
      </c>
      <c r="J13" s="154">
        <v>0</v>
      </c>
      <c r="K13" s="111">
        <v>2</v>
      </c>
      <c r="L13" s="150">
        <f>SUM(M13:N13)</f>
        <v>10</v>
      </c>
      <c r="M13" s="154">
        <v>3</v>
      </c>
      <c r="N13" s="111">
        <v>7</v>
      </c>
      <c r="O13" s="150">
        <f t="shared" ref="O13:O25" si="3">SUM(P13:Q13)</f>
        <v>6</v>
      </c>
      <c r="P13" s="154">
        <v>4</v>
      </c>
      <c r="Q13" s="111">
        <v>2</v>
      </c>
      <c r="R13" s="150">
        <f>SUM(S13:T13)</f>
        <v>4</v>
      </c>
      <c r="S13" s="155">
        <v>2</v>
      </c>
      <c r="T13" s="155">
        <v>2</v>
      </c>
      <c r="U13" s="150">
        <f>SUM(V13:W13)</f>
        <v>5</v>
      </c>
      <c r="V13" s="156">
        <v>3</v>
      </c>
      <c r="W13" s="155">
        <v>2</v>
      </c>
    </row>
    <row r="14" spans="2:23" x14ac:dyDescent="0.2">
      <c r="B14" s="153" t="s">
        <v>74</v>
      </c>
      <c r="C14" s="150">
        <f t="shared" ref="C14:C24" si="4">SUM(D14:E14)</f>
        <v>0</v>
      </c>
      <c r="D14" s="154">
        <v>0</v>
      </c>
      <c r="E14" s="111">
        <v>0</v>
      </c>
      <c r="F14" s="150">
        <f t="shared" ref="F14:F24" si="5">SUM(G14:H14)</f>
        <v>0</v>
      </c>
      <c r="G14" s="154">
        <v>0</v>
      </c>
      <c r="H14" s="111">
        <v>0</v>
      </c>
      <c r="I14" s="150">
        <f t="shared" ref="I14:I25" si="6">SUM(J14:K14)</f>
        <v>1</v>
      </c>
      <c r="J14" s="154">
        <v>0</v>
      </c>
      <c r="K14" s="111">
        <v>1</v>
      </c>
      <c r="L14" s="150">
        <f t="shared" ref="L14:L25" si="7">SUM(M14:N14)</f>
        <v>1</v>
      </c>
      <c r="M14" s="154"/>
      <c r="N14" s="111">
        <v>1</v>
      </c>
      <c r="O14" s="150">
        <f t="shared" si="3"/>
        <v>0</v>
      </c>
      <c r="P14" s="154">
        <v>0</v>
      </c>
      <c r="Q14" s="111">
        <v>0</v>
      </c>
      <c r="R14" s="150">
        <f t="shared" ref="R14:R25" si="8">SUM(S14:T14)</f>
        <v>3</v>
      </c>
      <c r="S14" s="155">
        <v>2</v>
      </c>
      <c r="T14" s="155">
        <v>1</v>
      </c>
      <c r="U14" s="150">
        <f t="shared" ref="U14:U25" si="9">SUM(V14:W14)</f>
        <v>1</v>
      </c>
      <c r="V14" s="156">
        <v>1</v>
      </c>
      <c r="W14" s="150">
        <v>0</v>
      </c>
    </row>
    <row r="15" spans="2:23" x14ac:dyDescent="0.2">
      <c r="B15" s="153" t="s">
        <v>75</v>
      </c>
      <c r="C15" s="150">
        <f t="shared" si="4"/>
        <v>1</v>
      </c>
      <c r="D15" s="154">
        <v>0</v>
      </c>
      <c r="E15" s="111">
        <v>1</v>
      </c>
      <c r="F15" s="150">
        <f t="shared" si="5"/>
        <v>1</v>
      </c>
      <c r="G15" s="154"/>
      <c r="H15" s="111">
        <v>1</v>
      </c>
      <c r="I15" s="150">
        <f t="shared" si="6"/>
        <v>0</v>
      </c>
      <c r="J15" s="154">
        <v>0</v>
      </c>
      <c r="K15" s="111">
        <v>0</v>
      </c>
      <c r="L15" s="150">
        <f t="shared" si="7"/>
        <v>0</v>
      </c>
      <c r="M15" s="154"/>
      <c r="N15" s="111"/>
      <c r="O15" s="150">
        <f t="shared" si="3"/>
        <v>1</v>
      </c>
      <c r="P15" s="154">
        <v>1</v>
      </c>
      <c r="Q15" s="111">
        <v>0</v>
      </c>
      <c r="R15" s="150">
        <f t="shared" si="8"/>
        <v>3</v>
      </c>
      <c r="S15" s="155">
        <v>2</v>
      </c>
      <c r="T15" s="155">
        <v>1</v>
      </c>
      <c r="U15" s="150">
        <f t="shared" si="9"/>
        <v>1</v>
      </c>
      <c r="V15" s="157">
        <v>0</v>
      </c>
      <c r="W15" s="158">
        <v>1</v>
      </c>
    </row>
    <row r="16" spans="2:23" x14ac:dyDescent="0.2">
      <c r="B16" s="153" t="s">
        <v>76</v>
      </c>
      <c r="C16" s="150">
        <f t="shared" si="4"/>
        <v>5</v>
      </c>
      <c r="D16" s="154">
        <v>1</v>
      </c>
      <c r="E16" s="111">
        <v>4</v>
      </c>
      <c r="F16" s="150">
        <f t="shared" si="5"/>
        <v>5</v>
      </c>
      <c r="G16" s="154">
        <v>1</v>
      </c>
      <c r="H16" s="111">
        <v>4</v>
      </c>
      <c r="I16" s="150">
        <f t="shared" si="6"/>
        <v>2</v>
      </c>
      <c r="J16" s="154">
        <v>0</v>
      </c>
      <c r="K16" s="111">
        <v>2</v>
      </c>
      <c r="L16" s="150">
        <f t="shared" si="7"/>
        <v>2</v>
      </c>
      <c r="M16" s="154"/>
      <c r="N16" s="111">
        <v>2</v>
      </c>
      <c r="O16" s="150">
        <f t="shared" si="3"/>
        <v>0</v>
      </c>
      <c r="P16" s="154">
        <v>0</v>
      </c>
      <c r="Q16" s="111">
        <v>0</v>
      </c>
      <c r="R16" s="150">
        <f t="shared" si="8"/>
        <v>1</v>
      </c>
      <c r="S16" s="158">
        <v>0</v>
      </c>
      <c r="T16" s="158">
        <v>1</v>
      </c>
      <c r="U16" s="150">
        <f t="shared" si="9"/>
        <v>1</v>
      </c>
      <c r="V16" s="159">
        <v>0</v>
      </c>
      <c r="W16" s="158">
        <v>1</v>
      </c>
    </row>
    <row r="17" spans="2:23" x14ac:dyDescent="0.2">
      <c r="B17" s="153" t="s">
        <v>77</v>
      </c>
      <c r="C17" s="150">
        <f t="shared" si="4"/>
        <v>1</v>
      </c>
      <c r="D17" s="154">
        <v>0</v>
      </c>
      <c r="E17" s="111">
        <v>1</v>
      </c>
      <c r="F17" s="150">
        <f t="shared" si="5"/>
        <v>3</v>
      </c>
      <c r="G17" s="154">
        <v>2</v>
      </c>
      <c r="H17" s="111">
        <v>1</v>
      </c>
      <c r="I17" s="150">
        <f t="shared" si="6"/>
        <v>3</v>
      </c>
      <c r="J17" s="154">
        <v>1</v>
      </c>
      <c r="K17" s="111">
        <v>2</v>
      </c>
      <c r="L17" s="150">
        <f t="shared" si="7"/>
        <v>1</v>
      </c>
      <c r="M17" s="154">
        <v>1</v>
      </c>
      <c r="N17" s="111"/>
      <c r="O17" s="150">
        <f t="shared" si="3"/>
        <v>5</v>
      </c>
      <c r="P17" s="154">
        <v>1</v>
      </c>
      <c r="Q17" s="111">
        <v>4</v>
      </c>
      <c r="R17" s="150">
        <f t="shared" si="8"/>
        <v>5</v>
      </c>
      <c r="S17" s="158">
        <v>1</v>
      </c>
      <c r="T17" s="158">
        <v>4</v>
      </c>
      <c r="U17" s="150">
        <f t="shared" si="9"/>
        <v>7</v>
      </c>
      <c r="V17" s="159">
        <v>2</v>
      </c>
      <c r="W17" s="158">
        <v>5</v>
      </c>
    </row>
    <row r="18" spans="2:23" x14ac:dyDescent="0.2">
      <c r="B18" s="153" t="s">
        <v>78</v>
      </c>
      <c r="C18" s="150">
        <f t="shared" si="4"/>
        <v>2</v>
      </c>
      <c r="D18" s="154">
        <v>1</v>
      </c>
      <c r="E18" s="111">
        <v>1</v>
      </c>
      <c r="F18" s="150">
        <f t="shared" si="5"/>
        <v>3</v>
      </c>
      <c r="G18" s="154"/>
      <c r="H18" s="111">
        <v>3</v>
      </c>
      <c r="I18" s="150">
        <f t="shared" si="6"/>
        <v>5</v>
      </c>
      <c r="J18" s="154">
        <v>1</v>
      </c>
      <c r="K18" s="111">
        <v>4</v>
      </c>
      <c r="L18" s="150">
        <f t="shared" si="7"/>
        <v>4</v>
      </c>
      <c r="M18" s="154">
        <v>1</v>
      </c>
      <c r="N18" s="111">
        <v>3</v>
      </c>
      <c r="O18" s="150">
        <f t="shared" si="3"/>
        <v>3</v>
      </c>
      <c r="P18" s="154">
        <v>1</v>
      </c>
      <c r="Q18" s="111">
        <v>2</v>
      </c>
      <c r="R18" s="150">
        <f t="shared" si="8"/>
        <v>6</v>
      </c>
      <c r="S18" s="158">
        <v>1</v>
      </c>
      <c r="T18" s="158">
        <v>5</v>
      </c>
      <c r="U18" s="150">
        <f t="shared" si="9"/>
        <v>4</v>
      </c>
      <c r="V18" s="159">
        <v>2</v>
      </c>
      <c r="W18" s="158">
        <v>2</v>
      </c>
    </row>
    <row r="19" spans="2:23" x14ac:dyDescent="0.2">
      <c r="B19" s="153" t="s">
        <v>79</v>
      </c>
      <c r="C19" s="150">
        <f t="shared" si="4"/>
        <v>5</v>
      </c>
      <c r="D19" s="154">
        <v>1</v>
      </c>
      <c r="E19" s="111">
        <v>4</v>
      </c>
      <c r="F19" s="150">
        <f t="shared" si="5"/>
        <v>1</v>
      </c>
      <c r="G19" s="154">
        <v>1</v>
      </c>
      <c r="H19" s="111">
        <v>0</v>
      </c>
      <c r="I19" s="150">
        <f t="shared" si="6"/>
        <v>7</v>
      </c>
      <c r="J19" s="154">
        <v>3</v>
      </c>
      <c r="K19" s="111">
        <v>4</v>
      </c>
      <c r="L19" s="150">
        <f t="shared" si="7"/>
        <v>5</v>
      </c>
      <c r="M19" s="154">
        <v>2</v>
      </c>
      <c r="N19" s="111">
        <v>3</v>
      </c>
      <c r="O19" s="150">
        <f t="shared" si="3"/>
        <v>3</v>
      </c>
      <c r="P19" s="154">
        <v>0</v>
      </c>
      <c r="Q19" s="111">
        <v>3</v>
      </c>
      <c r="R19" s="150">
        <f t="shared" si="8"/>
        <v>3</v>
      </c>
      <c r="S19" s="158">
        <v>1</v>
      </c>
      <c r="T19" s="158">
        <v>2</v>
      </c>
      <c r="U19" s="150">
        <f t="shared" si="9"/>
        <v>6</v>
      </c>
      <c r="V19" s="159">
        <v>1</v>
      </c>
      <c r="W19" s="158">
        <v>5</v>
      </c>
    </row>
    <row r="20" spans="2:23" x14ac:dyDescent="0.2">
      <c r="B20" s="153" t="s">
        <v>80</v>
      </c>
      <c r="C20" s="150">
        <f t="shared" si="4"/>
        <v>11</v>
      </c>
      <c r="D20" s="154">
        <v>5</v>
      </c>
      <c r="E20" s="111">
        <v>6</v>
      </c>
      <c r="F20" s="150">
        <f t="shared" si="5"/>
        <v>8</v>
      </c>
      <c r="G20" s="154">
        <v>4</v>
      </c>
      <c r="H20" s="111">
        <v>4</v>
      </c>
      <c r="I20" s="150">
        <f t="shared" si="6"/>
        <v>14</v>
      </c>
      <c r="J20" s="154">
        <v>5</v>
      </c>
      <c r="K20" s="111">
        <v>9</v>
      </c>
      <c r="L20" s="150">
        <f t="shared" si="7"/>
        <v>13</v>
      </c>
      <c r="M20" s="154">
        <v>4</v>
      </c>
      <c r="N20" s="111">
        <v>9</v>
      </c>
      <c r="O20" s="150">
        <f t="shared" si="3"/>
        <v>18</v>
      </c>
      <c r="P20" s="154">
        <v>7</v>
      </c>
      <c r="Q20" s="111">
        <v>11</v>
      </c>
      <c r="R20" s="150">
        <f t="shared" si="8"/>
        <v>22</v>
      </c>
      <c r="S20" s="158">
        <v>8</v>
      </c>
      <c r="T20" s="158">
        <v>14</v>
      </c>
      <c r="U20" s="150">
        <f t="shared" si="9"/>
        <v>12</v>
      </c>
      <c r="V20" s="159">
        <v>6</v>
      </c>
      <c r="W20" s="158">
        <v>6</v>
      </c>
    </row>
    <row r="21" spans="2:23" x14ac:dyDescent="0.2">
      <c r="B21" s="153" t="s">
        <v>81</v>
      </c>
      <c r="C21" s="150">
        <f t="shared" si="4"/>
        <v>18</v>
      </c>
      <c r="D21" s="154">
        <v>4</v>
      </c>
      <c r="E21" s="111">
        <v>14</v>
      </c>
      <c r="F21" s="150">
        <f t="shared" si="5"/>
        <v>28</v>
      </c>
      <c r="G21" s="154">
        <v>10</v>
      </c>
      <c r="H21" s="111">
        <v>18</v>
      </c>
      <c r="I21" s="150">
        <f t="shared" si="6"/>
        <v>23</v>
      </c>
      <c r="J21" s="154">
        <v>9</v>
      </c>
      <c r="K21" s="111">
        <v>14</v>
      </c>
      <c r="L21" s="150">
        <f t="shared" si="7"/>
        <v>20</v>
      </c>
      <c r="M21" s="154">
        <v>7</v>
      </c>
      <c r="N21" s="111">
        <v>13</v>
      </c>
      <c r="O21" s="150">
        <f t="shared" si="3"/>
        <v>24</v>
      </c>
      <c r="P21" s="154">
        <v>12</v>
      </c>
      <c r="Q21" s="111">
        <v>12</v>
      </c>
      <c r="R21" s="150">
        <f t="shared" si="8"/>
        <v>24</v>
      </c>
      <c r="S21" s="158">
        <v>9</v>
      </c>
      <c r="T21" s="158">
        <v>15</v>
      </c>
      <c r="U21" s="150">
        <f t="shared" si="9"/>
        <v>24</v>
      </c>
      <c r="V21" s="159">
        <v>9</v>
      </c>
      <c r="W21" s="158">
        <v>15</v>
      </c>
    </row>
    <row r="22" spans="2:23" x14ac:dyDescent="0.2">
      <c r="B22" s="153" t="s">
        <v>82</v>
      </c>
      <c r="C22" s="150">
        <f t="shared" si="4"/>
        <v>21</v>
      </c>
      <c r="D22" s="154">
        <v>11</v>
      </c>
      <c r="E22" s="111">
        <v>10</v>
      </c>
      <c r="F22" s="150">
        <f t="shared" si="5"/>
        <v>31</v>
      </c>
      <c r="G22" s="154">
        <v>8</v>
      </c>
      <c r="H22" s="111">
        <v>23</v>
      </c>
      <c r="I22" s="150">
        <f t="shared" si="6"/>
        <v>24</v>
      </c>
      <c r="J22" s="154">
        <v>9</v>
      </c>
      <c r="K22" s="111">
        <v>15</v>
      </c>
      <c r="L22" s="150">
        <f t="shared" si="7"/>
        <v>39</v>
      </c>
      <c r="M22" s="154">
        <v>17</v>
      </c>
      <c r="N22" s="111">
        <v>22</v>
      </c>
      <c r="O22" s="150">
        <f t="shared" si="3"/>
        <v>48</v>
      </c>
      <c r="P22" s="154">
        <v>17</v>
      </c>
      <c r="Q22" s="111">
        <v>31</v>
      </c>
      <c r="R22" s="150">
        <f t="shared" si="8"/>
        <v>31</v>
      </c>
      <c r="S22" s="158">
        <v>8</v>
      </c>
      <c r="T22" s="158">
        <v>23</v>
      </c>
      <c r="U22" s="150">
        <f t="shared" si="9"/>
        <v>45</v>
      </c>
      <c r="V22" s="159">
        <v>18</v>
      </c>
      <c r="W22" s="158">
        <v>27</v>
      </c>
    </row>
    <row r="23" spans="2:23" x14ac:dyDescent="0.2">
      <c r="B23" s="153" t="s">
        <v>83</v>
      </c>
      <c r="C23" s="150">
        <f t="shared" si="4"/>
        <v>41</v>
      </c>
      <c r="D23" s="154">
        <v>18</v>
      </c>
      <c r="E23" s="111">
        <v>23</v>
      </c>
      <c r="F23" s="150">
        <f t="shared" si="5"/>
        <v>25</v>
      </c>
      <c r="G23" s="154">
        <v>12</v>
      </c>
      <c r="H23" s="111">
        <v>13</v>
      </c>
      <c r="I23" s="150">
        <f t="shared" si="6"/>
        <v>30</v>
      </c>
      <c r="J23" s="154">
        <v>13</v>
      </c>
      <c r="K23" s="111">
        <v>17</v>
      </c>
      <c r="L23" s="150">
        <f t="shared" si="7"/>
        <v>37</v>
      </c>
      <c r="M23" s="154">
        <v>18</v>
      </c>
      <c r="N23" s="111">
        <v>19</v>
      </c>
      <c r="O23" s="150">
        <f t="shared" si="3"/>
        <v>34</v>
      </c>
      <c r="P23" s="154">
        <v>11</v>
      </c>
      <c r="Q23" s="111">
        <v>23</v>
      </c>
      <c r="R23" s="150">
        <f t="shared" si="8"/>
        <v>51</v>
      </c>
      <c r="S23" s="158">
        <v>22</v>
      </c>
      <c r="T23" s="158">
        <v>29</v>
      </c>
      <c r="U23" s="150">
        <f t="shared" si="9"/>
        <v>30</v>
      </c>
      <c r="V23" s="159">
        <v>9</v>
      </c>
      <c r="W23" s="158">
        <v>21</v>
      </c>
    </row>
    <row r="24" spans="2:23" x14ac:dyDescent="0.2">
      <c r="B24" s="153" t="s">
        <v>84</v>
      </c>
      <c r="C24" s="150">
        <f t="shared" si="4"/>
        <v>36</v>
      </c>
      <c r="D24" s="154">
        <v>16</v>
      </c>
      <c r="E24" s="111">
        <v>20</v>
      </c>
      <c r="F24" s="150">
        <f t="shared" si="5"/>
        <v>42</v>
      </c>
      <c r="G24" s="154">
        <v>22</v>
      </c>
      <c r="H24" s="111">
        <v>20</v>
      </c>
      <c r="I24" s="150">
        <f t="shared" si="6"/>
        <v>52</v>
      </c>
      <c r="J24" s="154">
        <v>18</v>
      </c>
      <c r="K24" s="111">
        <v>34</v>
      </c>
      <c r="L24" s="150">
        <f t="shared" si="7"/>
        <v>55</v>
      </c>
      <c r="M24" s="154">
        <v>28</v>
      </c>
      <c r="N24" s="111">
        <v>27</v>
      </c>
      <c r="O24" s="150">
        <f t="shared" si="3"/>
        <v>43</v>
      </c>
      <c r="P24" s="154">
        <v>21</v>
      </c>
      <c r="Q24" s="111">
        <v>22</v>
      </c>
      <c r="R24" s="150">
        <f t="shared" si="8"/>
        <v>70</v>
      </c>
      <c r="S24" s="158">
        <v>31</v>
      </c>
      <c r="T24" s="158">
        <v>39</v>
      </c>
      <c r="U24" s="150">
        <f t="shared" si="9"/>
        <v>46</v>
      </c>
      <c r="V24" s="159">
        <v>20</v>
      </c>
      <c r="W24" s="158">
        <v>26</v>
      </c>
    </row>
    <row r="25" spans="2:23" x14ac:dyDescent="0.2">
      <c r="B25" s="112" t="s">
        <v>85</v>
      </c>
      <c r="C25" s="160">
        <f>SUM(D25:E25)</f>
        <v>18</v>
      </c>
      <c r="D25" s="161">
        <v>13</v>
      </c>
      <c r="E25" s="162">
        <v>5</v>
      </c>
      <c r="F25" s="160">
        <f>SUM(G25:H25)</f>
        <v>22</v>
      </c>
      <c r="G25" s="161">
        <v>4</v>
      </c>
      <c r="H25" s="162">
        <v>18</v>
      </c>
      <c r="I25" s="160">
        <f t="shared" si="6"/>
        <v>30</v>
      </c>
      <c r="J25" s="161">
        <v>20</v>
      </c>
      <c r="K25" s="162">
        <v>10</v>
      </c>
      <c r="L25" s="160">
        <f t="shared" si="7"/>
        <v>29</v>
      </c>
      <c r="M25" s="161">
        <v>21</v>
      </c>
      <c r="N25" s="162">
        <v>8</v>
      </c>
      <c r="O25" s="160">
        <f t="shared" si="3"/>
        <v>29</v>
      </c>
      <c r="P25" s="161">
        <v>19</v>
      </c>
      <c r="Q25" s="162">
        <v>10</v>
      </c>
      <c r="R25" s="160">
        <f t="shared" si="8"/>
        <v>33</v>
      </c>
      <c r="S25" s="163">
        <v>22</v>
      </c>
      <c r="T25" s="163">
        <v>11</v>
      </c>
      <c r="U25" s="160">
        <f t="shared" si="9"/>
        <v>33</v>
      </c>
      <c r="V25" s="164">
        <v>26</v>
      </c>
      <c r="W25" s="163">
        <v>7</v>
      </c>
    </row>
    <row r="27" spans="2:23" x14ac:dyDescent="0.2">
      <c r="B27" s="95" t="s">
        <v>34</v>
      </c>
      <c r="C27" s="95"/>
      <c r="D27" s="95"/>
      <c r="E27" s="95"/>
    </row>
    <row r="39" spans="1:5" x14ac:dyDescent="0.2">
      <c r="A39" s="213"/>
      <c r="B39" s="213"/>
      <c r="C39" s="26"/>
      <c r="D39" s="26"/>
      <c r="E39" s="26"/>
    </row>
  </sheetData>
  <mergeCells count="8">
    <mergeCell ref="U9:W9"/>
    <mergeCell ref="R9:T9"/>
    <mergeCell ref="C9:E9"/>
    <mergeCell ref="O9:Q9"/>
    <mergeCell ref="A39:B39"/>
    <mergeCell ref="L9:N9"/>
    <mergeCell ref="I9:K9"/>
    <mergeCell ref="F9:H9"/>
  </mergeCells>
  <pageMargins left="0.7" right="0.7" top="0.75" bottom="0.75" header="0.3" footer="0.3"/>
  <pageSetup orientation="portrait" verticalDpi="0" r:id="rId1"/>
  <ignoredErrors>
    <ignoredError sqref="F13 O12 R12" formula="1"/>
  </ignoredErrors>
  <drawing r:id="rId2"/>
  <legacyDrawing r:id="rId3"/>
  <oleObjects>
    <mc:AlternateContent xmlns:mc="http://schemas.openxmlformats.org/markup-compatibility/2006">
      <mc:Choice Requires="x14">
        <oleObject progId="MSPhotoEd.3" shapeId="1126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47625</xdr:rowOff>
              </from>
              <to>
                <xdr:col>0</xdr:col>
                <xdr:colOff>828675</xdr:colOff>
                <xdr:row>3</xdr:row>
                <xdr:rowOff>133350</xdr:rowOff>
              </to>
            </anchor>
          </objectPr>
        </oleObject>
      </mc:Choice>
      <mc:Fallback>
        <oleObject progId="MSPhotoEd.3" shapeId="1126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L64"/>
  <sheetViews>
    <sheetView zoomScaleNormal="100" workbookViewId="0">
      <selection activeCell="K11" sqref="K11"/>
    </sheetView>
  </sheetViews>
  <sheetFormatPr defaultRowHeight="12.75" x14ac:dyDescent="0.2"/>
  <cols>
    <col min="1" max="2" width="9.140625" style="1"/>
    <col min="3" max="3" width="2.5703125" style="1" customWidth="1"/>
    <col min="4" max="4" width="15.42578125" style="1" customWidth="1"/>
    <col min="5" max="11" width="9.140625" style="1"/>
    <col min="12" max="12" width="9.28515625" style="1" bestFit="1" customWidth="1"/>
    <col min="13" max="16384" width="9.140625" style="1"/>
  </cols>
  <sheetData>
    <row r="3" spans="2:12" x14ac:dyDescent="0.2">
      <c r="G3" s="12" t="s">
        <v>99</v>
      </c>
      <c r="H3" s="12"/>
      <c r="I3" s="12"/>
      <c r="J3" s="2"/>
    </row>
    <row r="7" spans="2:12" x14ac:dyDescent="0.2">
      <c r="B7" s="3" t="s">
        <v>69</v>
      </c>
      <c r="C7" s="211" t="s">
        <v>101</v>
      </c>
      <c r="D7" s="211"/>
      <c r="E7" s="211"/>
      <c r="F7" s="211"/>
      <c r="G7" s="211"/>
      <c r="H7" s="211"/>
      <c r="I7" s="10"/>
    </row>
    <row r="9" spans="2:12" x14ac:dyDescent="0.2">
      <c r="B9" s="117"/>
      <c r="C9" s="117"/>
      <c r="D9" s="79" t="s">
        <v>35</v>
      </c>
      <c r="E9" s="118" t="s">
        <v>36</v>
      </c>
      <c r="F9" s="119"/>
      <c r="G9" s="202" t="s">
        <v>37</v>
      </c>
      <c r="H9" s="203"/>
      <c r="I9" s="120"/>
    </row>
    <row r="10" spans="2:12" x14ac:dyDescent="0.2">
      <c r="B10" s="32" t="s">
        <v>38</v>
      </c>
      <c r="C10" s="32"/>
      <c r="D10" s="80" t="s">
        <v>39</v>
      </c>
      <c r="E10" s="121" t="s">
        <v>3</v>
      </c>
      <c r="F10" s="122" t="s">
        <v>40</v>
      </c>
      <c r="G10" s="32" t="s">
        <v>3</v>
      </c>
      <c r="H10" s="32" t="s">
        <v>40</v>
      </c>
      <c r="I10" s="34"/>
    </row>
    <row r="11" spans="2:12" x14ac:dyDescent="0.2">
      <c r="B11" s="2">
        <v>1985</v>
      </c>
      <c r="C11" s="123"/>
      <c r="D11" s="124">
        <v>20822</v>
      </c>
      <c r="E11" s="125">
        <v>367</v>
      </c>
      <c r="F11" s="126">
        <f>(E11/D11)*1000</f>
        <v>17.625588320046106</v>
      </c>
      <c r="G11" s="127">
        <v>116</v>
      </c>
      <c r="H11" s="128">
        <f>(G11/D11)*1000</f>
        <v>5.5710306406685239</v>
      </c>
      <c r="I11" s="128"/>
    </row>
    <row r="12" spans="2:12" x14ac:dyDescent="0.2">
      <c r="B12" s="2">
        <v>1986</v>
      </c>
      <c r="C12" s="123"/>
      <c r="D12" s="124">
        <v>21324.5</v>
      </c>
      <c r="E12" s="125">
        <v>360</v>
      </c>
      <c r="F12" s="126">
        <f>(E12/D12)*1000</f>
        <v>16.881990199066802</v>
      </c>
      <c r="G12" s="127">
        <v>129</v>
      </c>
      <c r="H12" s="128">
        <f>(G12/D12)*1000</f>
        <v>6.0493798213322698</v>
      </c>
      <c r="I12" s="128"/>
      <c r="L12" s="18"/>
    </row>
    <row r="13" spans="2:12" x14ac:dyDescent="0.2">
      <c r="B13" s="2">
        <v>1987</v>
      </c>
      <c r="C13" s="123"/>
      <c r="D13" s="124">
        <v>22265.5</v>
      </c>
      <c r="E13" s="125">
        <v>359</v>
      </c>
      <c r="F13" s="126">
        <f>(E13/D13)*1000</f>
        <v>16.123599290381982</v>
      </c>
      <c r="G13" s="127">
        <v>103</v>
      </c>
      <c r="H13" s="128">
        <f>(G13/D13)*1000</f>
        <v>4.6259908827558327</v>
      </c>
      <c r="I13" s="128"/>
    </row>
    <row r="14" spans="2:12" x14ac:dyDescent="0.2">
      <c r="B14" s="2">
        <v>1988</v>
      </c>
      <c r="C14" s="123"/>
      <c r="D14" s="124">
        <v>23669.5</v>
      </c>
      <c r="E14" s="125">
        <v>380</v>
      </c>
      <c r="F14" s="126">
        <f>(E14/D14)*1000</f>
        <v>16.05441602061725</v>
      </c>
      <c r="G14" s="127">
        <v>110</v>
      </c>
      <c r="H14" s="128">
        <f>(G14/D14)*1000</f>
        <v>4.6473309533365725</v>
      </c>
      <c r="I14" s="128"/>
    </row>
    <row r="15" spans="2:12" x14ac:dyDescent="0.2">
      <c r="B15" s="2">
        <v>1989</v>
      </c>
      <c r="C15" s="123"/>
      <c r="D15" s="124">
        <v>25024</v>
      </c>
      <c r="E15" s="125">
        <v>438</v>
      </c>
      <c r="F15" s="126">
        <f>(E15/D15)*1000</f>
        <v>17.503196930946292</v>
      </c>
      <c r="G15" s="127">
        <v>113</v>
      </c>
      <c r="H15" s="128">
        <f>(G15/D15)*1000</f>
        <v>4.5156649616368281</v>
      </c>
      <c r="I15" s="128"/>
    </row>
    <row r="16" spans="2:12" x14ac:dyDescent="0.2">
      <c r="B16" s="2"/>
      <c r="C16" s="123"/>
      <c r="D16" s="129"/>
      <c r="E16" s="125"/>
      <c r="F16" s="126"/>
      <c r="G16" s="127"/>
      <c r="H16" s="128"/>
      <c r="I16" s="128"/>
    </row>
    <row r="17" spans="1:9" x14ac:dyDescent="0.2">
      <c r="B17" s="2">
        <v>1990</v>
      </c>
      <c r="C17" s="123"/>
      <c r="D17" s="124">
        <v>26332</v>
      </c>
      <c r="E17" s="125">
        <v>490</v>
      </c>
      <c r="F17" s="126">
        <f>(E17/D17)*1000</f>
        <v>18.608537141121072</v>
      </c>
      <c r="G17" s="127">
        <v>107</v>
      </c>
      <c r="H17" s="128">
        <f>(G17/D17)*1000</f>
        <v>4.0634968859182745</v>
      </c>
      <c r="I17" s="128"/>
    </row>
    <row r="18" spans="1:9" x14ac:dyDescent="0.2">
      <c r="B18" s="2">
        <v>1991</v>
      </c>
      <c r="C18" s="123"/>
      <c r="D18" s="124">
        <v>27504</v>
      </c>
      <c r="E18" s="125">
        <v>500</v>
      </c>
      <c r="F18" s="126">
        <f>(E18/D18)*1000</f>
        <v>18.179173938336241</v>
      </c>
      <c r="G18" s="127">
        <v>113</v>
      </c>
      <c r="H18" s="128">
        <f>(G18/D18)*1000</f>
        <v>4.1084933100639907</v>
      </c>
      <c r="I18" s="128"/>
    </row>
    <row r="19" spans="1:9" x14ac:dyDescent="0.2">
      <c r="B19" s="2">
        <v>1992</v>
      </c>
      <c r="C19" s="123"/>
      <c r="D19" s="124">
        <v>28673.5</v>
      </c>
      <c r="E19" s="125">
        <v>520</v>
      </c>
      <c r="F19" s="126">
        <f>(E19/D19)*1000</f>
        <v>18.135211955289726</v>
      </c>
      <c r="G19" s="127">
        <v>116</v>
      </c>
      <c r="H19" s="128">
        <f>(G19/D19)*1000</f>
        <v>4.0455472823338621</v>
      </c>
      <c r="I19" s="128"/>
    </row>
    <row r="20" spans="1:9" x14ac:dyDescent="0.2">
      <c r="B20" s="2">
        <v>1993</v>
      </c>
      <c r="C20" s="123"/>
      <c r="D20" s="124">
        <v>30013.5</v>
      </c>
      <c r="E20" s="125">
        <v>528</v>
      </c>
      <c r="F20" s="126">
        <f>(E20/D20)*1000</f>
        <v>17.592083562396923</v>
      </c>
      <c r="G20" s="127">
        <v>119</v>
      </c>
      <c r="H20" s="128">
        <f>(G20/D20)*1000</f>
        <v>3.9648824695553673</v>
      </c>
      <c r="I20" s="128"/>
    </row>
    <row r="21" spans="1:9" x14ac:dyDescent="0.2">
      <c r="B21" s="2">
        <v>1994</v>
      </c>
      <c r="C21" s="123"/>
      <c r="D21" s="124">
        <v>31325</v>
      </c>
      <c r="E21" s="125">
        <v>531</v>
      </c>
      <c r="F21" s="126">
        <f>(E21/D21)*1000</f>
        <v>16.951316839584997</v>
      </c>
      <c r="G21" s="127">
        <v>124</v>
      </c>
      <c r="H21" s="128">
        <f>(G21/D21)*1000</f>
        <v>3.958499600957702</v>
      </c>
      <c r="I21" s="128"/>
    </row>
    <row r="22" spans="1:9" x14ac:dyDescent="0.2">
      <c r="B22" s="2"/>
      <c r="C22" s="123"/>
      <c r="D22" s="124"/>
      <c r="E22" s="125"/>
      <c r="F22" s="126"/>
      <c r="G22" s="127"/>
      <c r="H22" s="128"/>
      <c r="I22" s="128"/>
    </row>
    <row r="23" spans="1:9" x14ac:dyDescent="0.2">
      <c r="B23" s="2">
        <v>1995</v>
      </c>
      <c r="C23" s="123"/>
      <c r="D23" s="124">
        <v>32631.5</v>
      </c>
      <c r="E23" s="125">
        <v>485</v>
      </c>
      <c r="F23" s="126">
        <f>(E23/D23)*1000</f>
        <v>14.862939184530285</v>
      </c>
      <c r="G23" s="127">
        <v>110</v>
      </c>
      <c r="H23" s="128">
        <f>(G23/D23)*1000</f>
        <v>3.3709758975223325</v>
      </c>
      <c r="I23" s="128"/>
    </row>
    <row r="24" spans="1:9" x14ac:dyDescent="0.2">
      <c r="B24" s="2">
        <v>1996</v>
      </c>
      <c r="C24" s="123"/>
      <c r="D24" s="124">
        <v>34266</v>
      </c>
      <c r="E24" s="125">
        <v>560</v>
      </c>
      <c r="F24" s="126">
        <f>(E24/D24)*1000</f>
        <v>16.34273040331524</v>
      </c>
      <c r="G24" s="127">
        <v>125</v>
      </c>
      <c r="H24" s="128">
        <f>(G24/D24)*1000</f>
        <v>3.6479308935971519</v>
      </c>
      <c r="I24" s="128"/>
    </row>
    <row r="25" spans="1:9" x14ac:dyDescent="0.2">
      <c r="B25" s="34">
        <v>1997</v>
      </c>
      <c r="C25" s="130"/>
      <c r="D25" s="124">
        <v>35900</v>
      </c>
      <c r="E25" s="125">
        <v>572</v>
      </c>
      <c r="F25" s="126">
        <f>(E25/D25)*1000</f>
        <v>15.933147632311979</v>
      </c>
      <c r="G25" s="127">
        <v>123</v>
      </c>
      <c r="H25" s="128">
        <f>(G25/D25)*1000</f>
        <v>3.4261838440111418</v>
      </c>
      <c r="I25" s="128"/>
    </row>
    <row r="26" spans="1:9" x14ac:dyDescent="0.2">
      <c r="B26" s="34">
        <v>1998</v>
      </c>
      <c r="C26" s="130"/>
      <c r="D26" s="124">
        <v>37500</v>
      </c>
      <c r="E26" s="125">
        <v>545</v>
      </c>
      <c r="F26" s="126">
        <f>(E26/D26)*1000</f>
        <v>14.533333333333333</v>
      </c>
      <c r="G26" s="127">
        <v>117</v>
      </c>
      <c r="H26" s="128">
        <f>(G26/D26)*1000</f>
        <v>3.12</v>
      </c>
      <c r="I26" s="128"/>
    </row>
    <row r="27" spans="1:9" x14ac:dyDescent="0.2">
      <c r="A27" s="4"/>
      <c r="B27" s="34">
        <v>1999</v>
      </c>
      <c r="C27" s="130"/>
      <c r="D27" s="124">
        <v>39000</v>
      </c>
      <c r="E27" s="125">
        <v>604</v>
      </c>
      <c r="F27" s="126">
        <f>(E27/D27)*1000</f>
        <v>15.487179487179487</v>
      </c>
      <c r="G27" s="127">
        <v>128</v>
      </c>
      <c r="H27" s="128">
        <f>(G27/D27)*1000</f>
        <v>3.2820512820512819</v>
      </c>
      <c r="I27" s="128"/>
    </row>
    <row r="28" spans="1:9" x14ac:dyDescent="0.2">
      <c r="A28" s="4"/>
      <c r="B28" s="34"/>
      <c r="C28" s="130"/>
      <c r="D28" s="124"/>
      <c r="E28" s="125"/>
      <c r="F28" s="126"/>
      <c r="G28" s="127"/>
      <c r="H28" s="128"/>
      <c r="I28" s="128"/>
    </row>
    <row r="29" spans="1:9" x14ac:dyDescent="0.2">
      <c r="B29" s="34">
        <v>2000</v>
      </c>
      <c r="C29" s="130"/>
      <c r="D29" s="124">
        <v>40200</v>
      </c>
      <c r="E29" s="125">
        <v>619</v>
      </c>
      <c r="F29" s="126">
        <f>(E29/D29)*1000</f>
        <v>15.398009950248756</v>
      </c>
      <c r="G29" s="127">
        <v>137</v>
      </c>
      <c r="H29" s="128">
        <f>(G29/D29)*1000</f>
        <v>3.4079601990049753</v>
      </c>
      <c r="I29" s="128"/>
    </row>
    <row r="30" spans="1:9" x14ac:dyDescent="0.2">
      <c r="B30" s="34">
        <v>2001</v>
      </c>
      <c r="C30" s="130"/>
      <c r="D30" s="124">
        <v>41350</v>
      </c>
      <c r="E30" s="125">
        <v>622</v>
      </c>
      <c r="F30" s="126">
        <f>(E30/D30)*1000</f>
        <v>15.042321644498186</v>
      </c>
      <c r="G30" s="127">
        <v>132</v>
      </c>
      <c r="H30" s="128">
        <f>(G30/D30)*1000</f>
        <v>3.1922611850060463</v>
      </c>
      <c r="I30" s="128"/>
    </row>
    <row r="31" spans="1:9" x14ac:dyDescent="0.2">
      <c r="B31" s="34">
        <v>2002</v>
      </c>
      <c r="C31" s="130"/>
      <c r="D31" s="124">
        <v>42452</v>
      </c>
      <c r="E31" s="125">
        <v>583</v>
      </c>
      <c r="F31" s="126">
        <f>(E31/D31)*1000</f>
        <v>13.733157448412324</v>
      </c>
      <c r="G31" s="127">
        <v>120</v>
      </c>
      <c r="H31" s="128">
        <f>(G31/D31)*1000</f>
        <v>2.8267219447846981</v>
      </c>
      <c r="I31" s="128"/>
    </row>
    <row r="32" spans="1:9" x14ac:dyDescent="0.2">
      <c r="B32" s="34">
        <v>2003</v>
      </c>
      <c r="C32" s="130"/>
      <c r="D32" s="124">
        <v>43574</v>
      </c>
      <c r="E32" s="125">
        <v>623</v>
      </c>
      <c r="F32" s="126">
        <f>(E32/D32)*1000</f>
        <v>14.297516867856979</v>
      </c>
      <c r="G32" s="127">
        <v>153</v>
      </c>
      <c r="H32" s="128">
        <f>(G32/D32)*1000</f>
        <v>3.5112681874512326</v>
      </c>
      <c r="I32" s="128"/>
    </row>
    <row r="33" spans="2:9" x14ac:dyDescent="0.2">
      <c r="B33" s="34">
        <v>2004</v>
      </c>
      <c r="C33" s="130"/>
      <c r="D33" s="124">
        <v>40242</v>
      </c>
      <c r="E33" s="125">
        <v>611</v>
      </c>
      <c r="F33" s="126">
        <f>(E33/D33)*1000</f>
        <v>15.183141990954724</v>
      </c>
      <c r="G33" s="7">
        <v>185</v>
      </c>
      <c r="H33" s="128">
        <f>(G33/D33)*1000</f>
        <v>4.5971870185378458</v>
      </c>
      <c r="I33" s="131"/>
    </row>
    <row r="34" spans="2:9" x14ac:dyDescent="0.2">
      <c r="B34" s="34"/>
      <c r="C34" s="130"/>
      <c r="D34" s="124"/>
      <c r="E34" s="125"/>
      <c r="F34" s="126"/>
      <c r="G34" s="7"/>
      <c r="H34" s="128"/>
      <c r="I34" s="131"/>
    </row>
    <row r="35" spans="2:9" x14ac:dyDescent="0.2">
      <c r="B35" s="34">
        <v>2005</v>
      </c>
      <c r="C35" s="130"/>
      <c r="D35" s="124">
        <v>44403</v>
      </c>
      <c r="E35" s="125">
        <v>699</v>
      </c>
      <c r="F35" s="126">
        <f>(E35/D35)*1000</f>
        <v>15.742179582460643</v>
      </c>
      <c r="G35" s="7">
        <v>170</v>
      </c>
      <c r="H35" s="128">
        <f>(G35/D35)*1000</f>
        <v>3.8285701416570954</v>
      </c>
      <c r="I35" s="131"/>
    </row>
    <row r="36" spans="2:9" ht="14.25" x14ac:dyDescent="0.2">
      <c r="B36" s="34">
        <v>2006</v>
      </c>
      <c r="C36" s="132"/>
      <c r="D36" s="124">
        <v>52819</v>
      </c>
      <c r="E36" s="125">
        <v>710</v>
      </c>
      <c r="F36" s="126">
        <f>(E36/D36)*1000</f>
        <v>13.442132565932713</v>
      </c>
      <c r="G36" s="7">
        <v>182</v>
      </c>
      <c r="H36" s="128">
        <f>(G36/D36)*1000</f>
        <v>3.4457297563376814</v>
      </c>
      <c r="I36" s="131"/>
    </row>
    <row r="37" spans="2:9" ht="14.25" x14ac:dyDescent="0.2">
      <c r="B37" s="34">
        <v>2007</v>
      </c>
      <c r="C37" s="132"/>
      <c r="D37" s="124">
        <v>54079</v>
      </c>
      <c r="E37" s="125">
        <v>744</v>
      </c>
      <c r="F37" s="126">
        <f>(E37/D37)*1000</f>
        <v>13.757650844135432</v>
      </c>
      <c r="G37" s="7">
        <v>160</v>
      </c>
      <c r="H37" s="128">
        <f>(G37/D37)*1000</f>
        <v>2.958634590136652</v>
      </c>
      <c r="I37" s="133"/>
    </row>
    <row r="38" spans="2:9" x14ac:dyDescent="0.2">
      <c r="B38" s="34">
        <v>2008</v>
      </c>
      <c r="C38" s="130"/>
      <c r="D38" s="124">
        <v>55998</v>
      </c>
      <c r="E38" s="125">
        <v>793</v>
      </c>
      <c r="F38" s="126">
        <f>(E38/D38)*1000</f>
        <v>14.161220043572984</v>
      </c>
      <c r="G38" s="7">
        <v>166</v>
      </c>
      <c r="H38" s="128">
        <f>(G38/D38)*1000</f>
        <v>2.9643915854137646</v>
      </c>
      <c r="I38" s="131"/>
    </row>
    <row r="39" spans="2:9" ht="14.25" x14ac:dyDescent="0.2">
      <c r="B39" s="34">
        <v>2009</v>
      </c>
      <c r="C39" s="132"/>
      <c r="D39" s="124">
        <v>56507.5</v>
      </c>
      <c r="E39" s="125">
        <v>824</v>
      </c>
      <c r="F39" s="126">
        <f>(E39/D39)*1000</f>
        <v>14.58213511480777</v>
      </c>
      <c r="G39" s="7">
        <v>177</v>
      </c>
      <c r="H39" s="128">
        <f>(G39/D39)*1000</f>
        <v>3.1323275671371058</v>
      </c>
      <c r="I39" s="131"/>
    </row>
    <row r="40" spans="2:9" x14ac:dyDescent="0.2">
      <c r="B40" s="34"/>
      <c r="C40" s="130"/>
      <c r="D40" s="124"/>
      <c r="E40" s="125"/>
      <c r="F40" s="126"/>
      <c r="G40" s="125"/>
      <c r="H40" s="128"/>
      <c r="I40" s="131"/>
    </row>
    <row r="41" spans="2:9" ht="14.25" x14ac:dyDescent="0.2">
      <c r="B41" s="134">
        <v>2010</v>
      </c>
      <c r="C41" s="135"/>
      <c r="D41" s="124">
        <v>55520.5</v>
      </c>
      <c r="E41" s="125">
        <v>821</v>
      </c>
      <c r="F41" s="126">
        <f t="shared" ref="F41:F45" si="0">(E41/D41)*1000</f>
        <v>14.787330805738423</v>
      </c>
      <c r="G41" s="125">
        <v>164</v>
      </c>
      <c r="H41" s="128">
        <f t="shared" ref="H41:H45" si="1">(G41/D41)*1000</f>
        <v>2.9538638881133994</v>
      </c>
      <c r="I41" s="4"/>
    </row>
    <row r="42" spans="2:9" ht="14.25" x14ac:dyDescent="0.2">
      <c r="B42" s="134">
        <v>2011</v>
      </c>
      <c r="C42" s="135"/>
      <c r="D42" s="136">
        <v>55276.5</v>
      </c>
      <c r="E42" s="125">
        <v>800</v>
      </c>
      <c r="F42" s="126">
        <f t="shared" si="0"/>
        <v>14.472696353785063</v>
      </c>
      <c r="G42" s="125">
        <v>176</v>
      </c>
      <c r="H42" s="131">
        <f t="shared" si="1"/>
        <v>3.1839931978327138</v>
      </c>
    </row>
    <row r="43" spans="2:9" ht="14.25" x14ac:dyDescent="0.2">
      <c r="B43" s="134">
        <v>2012</v>
      </c>
      <c r="C43" s="135"/>
      <c r="D43" s="136">
        <v>56124</v>
      </c>
      <c r="E43" s="7">
        <v>765</v>
      </c>
      <c r="F43" s="126">
        <f t="shared" si="0"/>
        <v>13.630532392559333</v>
      </c>
      <c r="G43" s="7">
        <v>184</v>
      </c>
      <c r="H43" s="131">
        <f t="shared" si="1"/>
        <v>3.2784548499750552</v>
      </c>
    </row>
    <row r="44" spans="2:9" ht="14.25" x14ac:dyDescent="0.2">
      <c r="B44" s="134">
        <v>2013</v>
      </c>
      <c r="C44" s="135"/>
      <c r="D44" s="137">
        <v>56239</v>
      </c>
      <c r="E44" s="125">
        <v>705</v>
      </c>
      <c r="F44" s="131">
        <f t="shared" si="0"/>
        <v>12.53578477568947</v>
      </c>
      <c r="G44" s="125">
        <v>182</v>
      </c>
      <c r="H44" s="131">
        <f t="shared" si="1"/>
        <v>3.2361884101779901</v>
      </c>
    </row>
    <row r="45" spans="2:9" ht="14.25" x14ac:dyDescent="0.2">
      <c r="B45" s="134">
        <v>2014</v>
      </c>
      <c r="C45" s="135"/>
      <c r="D45" s="137">
        <v>56993</v>
      </c>
      <c r="E45" s="125">
        <v>711</v>
      </c>
      <c r="F45" s="131">
        <f t="shared" si="0"/>
        <v>12.47521625462776</v>
      </c>
      <c r="G45" s="125">
        <v>163</v>
      </c>
      <c r="H45" s="131">
        <f t="shared" si="1"/>
        <v>2.8600003509202887</v>
      </c>
    </row>
    <row r="46" spans="2:9" ht="14.25" x14ac:dyDescent="0.2">
      <c r="B46" s="134"/>
      <c r="C46" s="135"/>
      <c r="D46" s="137"/>
      <c r="E46" s="125"/>
      <c r="F46" s="131"/>
      <c r="G46" s="125"/>
      <c r="H46" s="131"/>
    </row>
    <row r="47" spans="2:9" ht="14.25" x14ac:dyDescent="0.2">
      <c r="B47" s="134">
        <v>2015</v>
      </c>
      <c r="C47" s="135"/>
      <c r="D47" s="137">
        <v>59054</v>
      </c>
      <c r="E47" s="125">
        <v>649</v>
      </c>
      <c r="F47" s="131">
        <f t="shared" ref="F47:F52" si="2">(E47/D47)*1000</f>
        <v>10.989941409557355</v>
      </c>
      <c r="G47" s="125">
        <v>170</v>
      </c>
      <c r="H47" s="131">
        <f t="shared" ref="H47:H52" si="3">(G47/D47)*1000</f>
        <v>2.8787211704541606</v>
      </c>
    </row>
    <row r="48" spans="2:9" s="4" customFormat="1" x14ac:dyDescent="0.2">
      <c r="B48" s="134">
        <v>2016</v>
      </c>
      <c r="D48" s="137">
        <v>61331</v>
      </c>
      <c r="E48" s="125">
        <v>660</v>
      </c>
      <c r="F48" s="131">
        <f t="shared" si="2"/>
        <v>10.761278961699631</v>
      </c>
      <c r="G48" s="125">
        <v>193</v>
      </c>
      <c r="H48" s="131">
        <f t="shared" si="3"/>
        <v>3.1468588478909525</v>
      </c>
    </row>
    <row r="49" spans="1:9" x14ac:dyDescent="0.2">
      <c r="B49" s="134">
        <v>2017</v>
      </c>
      <c r="C49" s="4"/>
      <c r="D49" s="137">
        <v>63115</v>
      </c>
      <c r="E49" s="125">
        <v>625</v>
      </c>
      <c r="F49" s="131">
        <f t="shared" si="2"/>
        <v>9.9025588211993973</v>
      </c>
      <c r="G49" s="125">
        <v>216</v>
      </c>
      <c r="H49" s="131">
        <f t="shared" si="3"/>
        <v>3.4223243286065119</v>
      </c>
    </row>
    <row r="50" spans="1:9" x14ac:dyDescent="0.2">
      <c r="B50" s="134">
        <v>2018</v>
      </c>
      <c r="C50" s="4"/>
      <c r="D50" s="137">
        <v>64420</v>
      </c>
      <c r="E50" s="125">
        <v>640</v>
      </c>
      <c r="F50" s="131">
        <f t="shared" si="2"/>
        <v>9.9348028562558213</v>
      </c>
      <c r="G50" s="125">
        <v>214</v>
      </c>
      <c r="H50" s="131">
        <f t="shared" si="3"/>
        <v>3.3219497050605402</v>
      </c>
    </row>
    <row r="51" spans="1:9" x14ac:dyDescent="0.2">
      <c r="B51" s="134">
        <v>2019</v>
      </c>
      <c r="C51" s="4"/>
      <c r="D51" s="137">
        <v>66248</v>
      </c>
      <c r="E51" s="125">
        <v>646</v>
      </c>
      <c r="F51" s="131">
        <f t="shared" si="2"/>
        <v>9.7512377732157951</v>
      </c>
      <c r="G51" s="125">
        <v>250</v>
      </c>
      <c r="H51" s="131">
        <f t="shared" si="3"/>
        <v>3.7736988286438837</v>
      </c>
    </row>
    <row r="52" spans="1:9" x14ac:dyDescent="0.2">
      <c r="B52" s="138">
        <v>2020</v>
      </c>
      <c r="C52" s="5"/>
      <c r="D52" s="139">
        <v>64958</v>
      </c>
      <c r="E52" s="140">
        <v>817</v>
      </c>
      <c r="F52" s="141">
        <f t="shared" si="2"/>
        <v>12.577357677268388</v>
      </c>
      <c r="G52" s="140">
        <v>215</v>
      </c>
      <c r="H52" s="141">
        <f t="shared" si="3"/>
        <v>3.3098309677022075</v>
      </c>
    </row>
    <row r="53" spans="1:9" ht="15" x14ac:dyDescent="0.2">
      <c r="A53" s="19"/>
      <c r="B53" s="142" t="s">
        <v>41</v>
      </c>
      <c r="C53" s="143"/>
    </row>
    <row r="54" spans="1:9" ht="15" customHeight="1" x14ac:dyDescent="0.2">
      <c r="A54" s="19"/>
      <c r="B54" s="214" t="s">
        <v>68</v>
      </c>
      <c r="C54" s="214"/>
      <c r="D54" s="214"/>
      <c r="E54" s="214"/>
      <c r="F54" s="214"/>
      <c r="G54" s="214"/>
      <c r="H54" s="214"/>
    </row>
    <row r="55" spans="1:9" ht="15" customHeight="1" x14ac:dyDescent="0.2">
      <c r="A55" s="19"/>
      <c r="B55" s="214"/>
      <c r="C55" s="214"/>
      <c r="D55" s="214"/>
      <c r="E55" s="214"/>
      <c r="F55" s="214"/>
      <c r="G55" s="214"/>
      <c r="H55" s="214"/>
    </row>
    <row r="56" spans="1:9" ht="15" customHeight="1" x14ac:dyDescent="0.2">
      <c r="A56" s="19"/>
      <c r="B56" s="214" t="s">
        <v>66</v>
      </c>
      <c r="C56" s="214"/>
      <c r="D56" s="214"/>
      <c r="E56" s="214"/>
      <c r="F56" s="214"/>
      <c r="G56" s="214"/>
      <c r="H56" s="214"/>
    </row>
    <row r="57" spans="1:9" x14ac:dyDescent="0.2">
      <c r="B57" s="214"/>
      <c r="C57" s="214"/>
      <c r="D57" s="214"/>
      <c r="E57" s="214"/>
      <c r="F57" s="214"/>
      <c r="G57" s="214"/>
      <c r="H57" s="214"/>
    </row>
    <row r="58" spans="1:9" ht="15" x14ac:dyDescent="0.2">
      <c r="B58" s="144" t="s">
        <v>67</v>
      </c>
      <c r="C58" s="6"/>
    </row>
    <row r="59" spans="1:9" ht="15" x14ac:dyDescent="0.2">
      <c r="B59" s="144"/>
      <c r="C59" s="6"/>
    </row>
    <row r="60" spans="1:9" x14ac:dyDescent="0.2">
      <c r="B60" s="95" t="s">
        <v>34</v>
      </c>
      <c r="C60" s="4"/>
      <c r="D60" s="4"/>
      <c r="E60" s="4"/>
      <c r="F60" s="4"/>
    </row>
    <row r="63" spans="1:9" x14ac:dyDescent="0.2">
      <c r="A63" s="213">
        <v>23</v>
      </c>
      <c r="B63" s="213"/>
      <c r="C63" s="213"/>
      <c r="D63" s="213"/>
      <c r="E63" s="213"/>
      <c r="F63" s="213"/>
      <c r="G63" s="213"/>
      <c r="H63" s="213"/>
      <c r="I63" s="213"/>
    </row>
    <row r="64" spans="1:9" x14ac:dyDescent="0.2">
      <c r="B64" s="26"/>
      <c r="C64" s="26"/>
      <c r="D64" s="26"/>
      <c r="E64" s="26"/>
      <c r="F64" s="26"/>
      <c r="G64" s="26"/>
      <c r="H64" s="26"/>
    </row>
  </sheetData>
  <mergeCells count="5">
    <mergeCell ref="C7:H7"/>
    <mergeCell ref="G9:H9"/>
    <mergeCell ref="A63:I63"/>
    <mergeCell ref="B54:H55"/>
    <mergeCell ref="B56:H57"/>
  </mergeCells>
  <pageMargins left="0.7" right="0.7" top="0.75" bottom="0.75" header="0.3" footer="0.3"/>
  <pageSetup scale="91" orientation="portrait" r:id="rId1"/>
  <ignoredErrors>
    <ignoredError sqref="B8:J10 B11:E11 G11 B12:E38 G16:J16 I11:J11 G12 I12:J12 G13 I13:J13 G14 I14:J14 G15 I15:J15 G22:J22 G17 I17:J17 G18 I18:J18 G19 I19:J19 G20 I20:J20 G21 I21:J21 G28:J28 G23 I23:J23 G24 I24:J24 G25 I25:J25 G26 I26:J26 G27 I27:J27 G34:H34 G29 I29:J29 G30 I30:J30 G31 I31:J31 G32 I32:J32 G33 I33:J33 G40:J40 G35 I35:J35 G36 I36:J36 G37 I37:J37 G38 I38:J38 I39:J39 I41:J41 G42 I42:J42 C42:E42 B40:E41 B39 D39:E39 D7:J7 J34" numberStoredAsText="1"/>
  </ignoredErrors>
  <drawing r:id="rId2"/>
  <legacyDrawing r:id="rId3"/>
  <oleObjects>
    <mc:AlternateContent xmlns:mc="http://schemas.openxmlformats.org/markup-compatibility/2006">
      <mc:Choice Requires="x14">
        <oleObject progId="MSPhotoEd.3" shapeId="5123" r:id="rId4">
          <objectPr defaultSize="0" autoPict="0" r:id="rId5">
            <anchor moveWithCells="1" sizeWithCells="1">
              <from>
                <xdr:col>0</xdr:col>
                <xdr:colOff>57150</xdr:colOff>
                <xdr:row>0</xdr:row>
                <xdr:rowOff>57150</xdr:rowOff>
              </from>
              <to>
                <xdr:col>1</xdr:col>
                <xdr:colOff>304800</xdr:colOff>
                <xdr:row>2</xdr:row>
                <xdr:rowOff>123825</xdr:rowOff>
              </to>
            </anchor>
          </objectPr>
        </oleObject>
      </mc:Choice>
      <mc:Fallback>
        <oleObject progId="MSPhotoEd.3" shapeId="5123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8"/>
  <sheetViews>
    <sheetView workbookViewId="0">
      <selection activeCell="M3" sqref="M3"/>
    </sheetView>
  </sheetViews>
  <sheetFormatPr defaultRowHeight="15" x14ac:dyDescent="0.25"/>
  <cols>
    <col min="1" max="4" width="9.140625" style="96"/>
    <col min="5" max="5" width="12" style="96" customWidth="1"/>
    <col min="6" max="6" width="14.42578125" style="96" customWidth="1"/>
    <col min="7" max="7" width="12.140625" style="96" customWidth="1"/>
    <col min="8" max="16384" width="9.140625" style="96"/>
  </cols>
  <sheetData>
    <row r="1" spans="1:1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/>
      <c r="B3" s="1"/>
      <c r="C3" s="1"/>
      <c r="D3" s="1"/>
      <c r="E3" s="1"/>
      <c r="F3" s="1"/>
      <c r="G3" s="1"/>
      <c r="H3" s="1"/>
      <c r="I3" s="2" t="s">
        <v>102</v>
      </c>
      <c r="J3" s="1"/>
      <c r="K3" s="2"/>
      <c r="L3" s="1"/>
      <c r="M3" s="1"/>
      <c r="N3" s="1"/>
      <c r="O3" s="1"/>
      <c r="P3" s="1"/>
      <c r="Q3" s="1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5">
      <c r="A8" s="1"/>
      <c r="B8" s="13" t="s">
        <v>89</v>
      </c>
      <c r="C8" s="211" t="s">
        <v>106</v>
      </c>
      <c r="D8" s="211"/>
      <c r="E8" s="211"/>
      <c r="F8" s="211"/>
      <c r="G8" s="211"/>
      <c r="H8" s="211"/>
      <c r="I8" s="211"/>
      <c r="J8" s="211"/>
      <c r="K8" s="1"/>
      <c r="L8" s="1"/>
      <c r="M8" s="1"/>
      <c r="N8" s="1"/>
      <c r="O8" s="1"/>
      <c r="P8" s="1"/>
      <c r="Q8" s="1"/>
    </row>
    <row r="9" spans="1:17" x14ac:dyDescent="0.25">
      <c r="A9" s="1"/>
      <c r="B9" s="26"/>
      <c r="C9" s="26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x14ac:dyDescent="0.25">
      <c r="B10" s="1"/>
      <c r="C10" s="1"/>
      <c r="D10" s="1"/>
      <c r="E10" s="1"/>
      <c r="F10" s="1"/>
      <c r="G10" s="1"/>
      <c r="H10" s="1"/>
    </row>
    <row r="11" spans="1:17" x14ac:dyDescent="0.25">
      <c r="B11" s="1"/>
      <c r="C11" s="215" t="s">
        <v>105</v>
      </c>
      <c r="D11" s="215"/>
      <c r="E11" s="215"/>
      <c r="F11" s="215"/>
      <c r="G11" s="215"/>
      <c r="H11" s="1"/>
    </row>
    <row r="12" spans="1:17" ht="51.75" x14ac:dyDescent="0.25">
      <c r="B12" s="39"/>
      <c r="C12" s="166" t="s">
        <v>90</v>
      </c>
      <c r="D12" s="166"/>
      <c r="E12" s="167" t="s">
        <v>91</v>
      </c>
      <c r="F12" s="168" t="s">
        <v>92</v>
      </c>
      <c r="G12" s="168" t="s">
        <v>93</v>
      </c>
      <c r="H12" s="1"/>
    </row>
    <row r="13" spans="1:17" x14ac:dyDescent="0.25">
      <c r="B13" s="39"/>
      <c r="C13" s="37">
        <v>2002</v>
      </c>
      <c r="D13" s="37"/>
      <c r="E13" s="39">
        <v>13.7</v>
      </c>
      <c r="F13" s="40">
        <v>8.6</v>
      </c>
      <c r="G13" s="40">
        <v>15.3</v>
      </c>
      <c r="H13" s="1"/>
    </row>
    <row r="14" spans="1:17" x14ac:dyDescent="0.25">
      <c r="B14" s="4"/>
      <c r="C14" s="37">
        <v>2003</v>
      </c>
      <c r="D14" s="37"/>
      <c r="E14" s="39">
        <v>4.8</v>
      </c>
      <c r="F14" s="58">
        <v>4.8</v>
      </c>
      <c r="G14" s="169">
        <v>8</v>
      </c>
      <c r="H14" s="1"/>
    </row>
    <row r="15" spans="1:17" x14ac:dyDescent="0.25">
      <c r="B15" s="4"/>
      <c r="C15" s="37">
        <v>2004</v>
      </c>
      <c r="D15" s="4"/>
      <c r="E15" s="39">
        <v>6.4</v>
      </c>
      <c r="F15" s="58">
        <v>4.8</v>
      </c>
      <c r="G15" s="58">
        <v>17.399999999999999</v>
      </c>
      <c r="H15" s="1"/>
    </row>
    <row r="16" spans="1:17" x14ac:dyDescent="0.25">
      <c r="B16" s="4"/>
      <c r="C16" s="37">
        <v>2005</v>
      </c>
      <c r="D16" s="134"/>
      <c r="E16" s="54">
        <v>7</v>
      </c>
      <c r="F16" s="58">
        <v>2.8</v>
      </c>
      <c r="G16" s="58" t="s">
        <v>94</v>
      </c>
      <c r="H16" s="1"/>
    </row>
    <row r="17" spans="1:13" x14ac:dyDescent="0.25">
      <c r="B17" s="4"/>
      <c r="C17" s="37">
        <v>2006</v>
      </c>
      <c r="D17" s="134"/>
      <c r="E17" s="39">
        <v>8.6999999999999993</v>
      </c>
      <c r="F17" s="58">
        <v>8.6999999999999993</v>
      </c>
      <c r="G17" s="58">
        <v>18.5</v>
      </c>
      <c r="H17" s="1"/>
    </row>
    <row r="18" spans="1:13" x14ac:dyDescent="0.25">
      <c r="B18" s="4"/>
      <c r="C18" s="37">
        <v>2007</v>
      </c>
      <c r="D18" s="4"/>
      <c r="E18" s="39">
        <v>8.3000000000000007</v>
      </c>
      <c r="F18" s="58">
        <v>8.3000000000000007</v>
      </c>
      <c r="G18" s="58">
        <v>12.4</v>
      </c>
      <c r="H18" s="1"/>
    </row>
    <row r="19" spans="1:13" x14ac:dyDescent="0.25">
      <c r="A19" s="1"/>
      <c r="B19" s="1"/>
      <c r="C19" s="37">
        <v>2008</v>
      </c>
      <c r="D19" s="134"/>
      <c r="E19" s="39">
        <v>2.5</v>
      </c>
      <c r="F19" s="58">
        <v>2.5</v>
      </c>
      <c r="G19" s="58">
        <v>7.6</v>
      </c>
      <c r="H19" s="1"/>
      <c r="I19" s="1"/>
      <c r="J19" s="1"/>
      <c r="K19" s="1"/>
      <c r="L19" s="1"/>
      <c r="M19" s="1"/>
    </row>
    <row r="20" spans="1:13" x14ac:dyDescent="0.25">
      <c r="A20" s="1"/>
      <c r="B20" s="1"/>
      <c r="C20" s="37">
        <v>2009</v>
      </c>
      <c r="D20" s="4"/>
      <c r="E20" s="39">
        <v>3.7</v>
      </c>
      <c r="F20" s="58">
        <v>3.7</v>
      </c>
      <c r="G20" s="58">
        <v>6.2</v>
      </c>
      <c r="H20" s="1"/>
      <c r="I20" s="1"/>
      <c r="J20" s="1"/>
      <c r="K20" s="1"/>
      <c r="L20" s="1"/>
      <c r="M20" s="1"/>
    </row>
    <row r="21" spans="1:13" x14ac:dyDescent="0.25">
      <c r="A21" s="1"/>
      <c r="B21" s="1"/>
      <c r="C21" s="170">
        <v>2010</v>
      </c>
      <c r="D21" s="4"/>
      <c r="E21" s="39">
        <v>2.5</v>
      </c>
      <c r="F21" s="58">
        <v>2.5</v>
      </c>
      <c r="G21" s="58">
        <v>6.1</v>
      </c>
      <c r="H21" s="1"/>
      <c r="I21" s="1"/>
      <c r="J21" s="1"/>
      <c r="K21" s="1"/>
      <c r="L21" s="1"/>
      <c r="M21" s="1"/>
    </row>
    <row r="22" spans="1:13" x14ac:dyDescent="0.25">
      <c r="A22" s="1"/>
      <c r="B22" s="1"/>
      <c r="C22" s="170">
        <v>2011</v>
      </c>
      <c r="D22" s="4"/>
      <c r="E22" s="39">
        <v>6.3</v>
      </c>
      <c r="F22" s="58">
        <v>6.3</v>
      </c>
      <c r="G22" s="58">
        <v>7.6</v>
      </c>
      <c r="H22" s="1"/>
      <c r="I22" s="1"/>
      <c r="J22" s="1"/>
      <c r="K22" s="1"/>
      <c r="L22" s="1"/>
      <c r="M22" s="1"/>
    </row>
    <row r="23" spans="1:13" x14ac:dyDescent="0.25">
      <c r="A23" s="1"/>
      <c r="B23" s="1"/>
      <c r="C23" s="170">
        <v>2012</v>
      </c>
      <c r="D23" s="4"/>
      <c r="E23" s="54">
        <v>4</v>
      </c>
      <c r="F23" s="169">
        <v>4</v>
      </c>
      <c r="G23" s="58">
        <v>6.3</v>
      </c>
      <c r="H23" s="1"/>
      <c r="I23" s="1"/>
      <c r="J23" s="1"/>
      <c r="K23" s="1"/>
      <c r="L23" s="1"/>
      <c r="M23" s="1"/>
    </row>
    <row r="24" spans="1:13" x14ac:dyDescent="0.25">
      <c r="A24" s="1"/>
      <c r="B24" s="1"/>
      <c r="C24" s="170">
        <v>2013</v>
      </c>
      <c r="D24" s="4"/>
      <c r="E24" s="54">
        <v>2.9</v>
      </c>
      <c r="F24" s="58">
        <v>2.9</v>
      </c>
      <c r="G24" s="58">
        <v>8.6</v>
      </c>
      <c r="H24" s="1"/>
      <c r="I24" s="1"/>
      <c r="J24" s="1"/>
      <c r="K24" s="1"/>
      <c r="L24" s="1"/>
      <c r="M24" s="1"/>
    </row>
    <row r="25" spans="1:13" x14ac:dyDescent="0.25">
      <c r="A25" s="1"/>
      <c r="B25" s="1"/>
      <c r="C25" s="170">
        <v>2014</v>
      </c>
      <c r="D25" s="4"/>
      <c r="E25" s="54">
        <v>4.2</v>
      </c>
      <c r="F25" s="171">
        <v>4.2</v>
      </c>
      <c r="G25" s="39">
        <v>8.4</v>
      </c>
      <c r="H25" s="1"/>
      <c r="I25" s="1"/>
      <c r="J25" s="1"/>
      <c r="K25" s="1"/>
      <c r="L25" s="1"/>
      <c r="M25" s="1"/>
    </row>
    <row r="26" spans="1:13" x14ac:dyDescent="0.25">
      <c r="A26" s="1"/>
      <c r="B26" s="1"/>
      <c r="C26" s="170">
        <v>2015</v>
      </c>
      <c r="D26" s="4"/>
      <c r="E26" s="54">
        <v>0</v>
      </c>
      <c r="F26" s="169">
        <v>0</v>
      </c>
      <c r="G26" s="169">
        <v>3</v>
      </c>
      <c r="H26" s="1"/>
      <c r="I26" s="1"/>
      <c r="J26" s="1"/>
      <c r="K26" s="1"/>
      <c r="L26" s="1"/>
      <c r="M26" s="1"/>
    </row>
    <row r="27" spans="1:13" x14ac:dyDescent="0.25">
      <c r="A27" s="1"/>
      <c r="B27" s="1"/>
      <c r="C27" s="170">
        <v>2016</v>
      </c>
      <c r="D27" s="4"/>
      <c r="E27" s="54">
        <v>1.5</v>
      </c>
      <c r="F27" s="169">
        <v>1.5</v>
      </c>
      <c r="G27" s="169">
        <v>9</v>
      </c>
      <c r="H27" s="1"/>
      <c r="I27" s="1"/>
      <c r="J27" s="1"/>
      <c r="K27" s="1"/>
      <c r="L27" s="1"/>
      <c r="M27" s="1"/>
    </row>
    <row r="28" spans="1:13" x14ac:dyDescent="0.25">
      <c r="A28" s="1"/>
      <c r="B28" s="1"/>
      <c r="C28" s="170">
        <v>2017</v>
      </c>
      <c r="D28" s="4"/>
      <c r="E28" s="54">
        <v>11</v>
      </c>
      <c r="F28" s="169">
        <v>9.4</v>
      </c>
      <c r="G28" s="169">
        <v>12.5</v>
      </c>
      <c r="H28" s="1"/>
      <c r="I28" s="1"/>
      <c r="J28" s="1"/>
      <c r="K28" s="1"/>
      <c r="L28" s="1"/>
      <c r="M28" s="1"/>
    </row>
    <row r="29" spans="1:13" x14ac:dyDescent="0.25">
      <c r="A29" s="1"/>
      <c r="B29" s="1"/>
      <c r="C29" s="170">
        <v>2018</v>
      </c>
      <c r="D29" s="4"/>
      <c r="E29" s="54">
        <v>3.1</v>
      </c>
      <c r="F29" s="169">
        <v>1.6</v>
      </c>
      <c r="G29" s="169">
        <v>7.8</v>
      </c>
      <c r="H29" s="1"/>
      <c r="I29" s="1"/>
      <c r="J29" s="1"/>
      <c r="K29" s="1"/>
      <c r="L29" s="1"/>
      <c r="M29" s="1"/>
    </row>
    <row r="30" spans="1:13" x14ac:dyDescent="0.25">
      <c r="A30" s="1"/>
      <c r="B30" s="1"/>
      <c r="C30" s="170">
        <v>2019</v>
      </c>
      <c r="D30" s="4"/>
      <c r="E30" s="54">
        <v>7.6</v>
      </c>
      <c r="F30" s="169">
        <v>4.5</v>
      </c>
      <c r="G30" s="169">
        <v>4.5</v>
      </c>
      <c r="H30" s="1"/>
      <c r="I30" s="1"/>
      <c r="J30" s="1"/>
      <c r="K30" s="1"/>
      <c r="L30" s="1"/>
      <c r="M30" s="1"/>
    </row>
    <row r="31" spans="1:13" x14ac:dyDescent="0.25">
      <c r="A31" s="1"/>
      <c r="B31" s="1"/>
      <c r="C31" s="172">
        <v>2020</v>
      </c>
      <c r="D31" s="5"/>
      <c r="E31" s="173">
        <v>3.6</v>
      </c>
      <c r="F31" s="174">
        <v>3.6</v>
      </c>
      <c r="G31" s="174">
        <v>10.7</v>
      </c>
      <c r="H31" s="1"/>
      <c r="I31" s="1"/>
      <c r="J31" s="1"/>
      <c r="K31" s="1"/>
      <c r="L31" s="1"/>
      <c r="M31" s="1"/>
    </row>
    <row r="32" spans="1:13" x14ac:dyDescent="0.25">
      <c r="A32" s="1"/>
      <c r="B32" s="1"/>
      <c r="C32" s="170"/>
      <c r="D32" s="4"/>
      <c r="E32" s="54"/>
      <c r="F32" s="54"/>
      <c r="G32" s="54"/>
      <c r="H32" s="1"/>
      <c r="I32" s="1"/>
      <c r="J32" s="1"/>
      <c r="K32" s="1"/>
      <c r="L32" s="1"/>
      <c r="M32" s="1"/>
    </row>
    <row r="33" spans="1:9" x14ac:dyDescent="0.25">
      <c r="A33" s="16"/>
      <c r="B33" s="16"/>
      <c r="C33" s="142" t="s">
        <v>41</v>
      </c>
      <c r="D33" s="39"/>
      <c r="E33" s="4"/>
      <c r="F33" s="4"/>
      <c r="G33" s="4"/>
      <c r="H33" s="4"/>
      <c r="I33" s="4"/>
    </row>
    <row r="34" spans="1:9" x14ac:dyDescent="0.25">
      <c r="C34" s="165" t="s">
        <v>95</v>
      </c>
      <c r="D34" s="39"/>
      <c r="E34" s="4"/>
      <c r="F34" s="4"/>
      <c r="G34" s="4"/>
      <c r="H34" s="4"/>
      <c r="I34" s="4"/>
    </row>
    <row r="35" spans="1:9" x14ac:dyDescent="0.25">
      <c r="C35" s="144" t="s">
        <v>96</v>
      </c>
      <c r="D35" s="15"/>
      <c r="E35" s="4"/>
      <c r="F35" s="4"/>
      <c r="G35" s="4"/>
      <c r="H35" s="4"/>
      <c r="I35" s="4"/>
    </row>
    <row r="36" spans="1:9" x14ac:dyDescent="0.25">
      <c r="C36" s="96" t="s">
        <v>97</v>
      </c>
      <c r="D36" s="1"/>
      <c r="E36" s="1"/>
      <c r="F36" s="1"/>
      <c r="G36" s="1"/>
      <c r="H36" s="1"/>
      <c r="I36" s="1"/>
    </row>
    <row r="37" spans="1:9" x14ac:dyDescent="0.25">
      <c r="C37" s="1"/>
      <c r="D37" s="1"/>
      <c r="E37" s="1"/>
      <c r="F37" s="1"/>
      <c r="G37" s="1"/>
      <c r="H37" s="1"/>
      <c r="I37" s="1"/>
    </row>
    <row r="38" spans="1:9" x14ac:dyDescent="0.25">
      <c r="C38" s="95" t="s">
        <v>98</v>
      </c>
      <c r="D38" s="1"/>
      <c r="E38" s="1"/>
      <c r="F38" s="1"/>
      <c r="G38" s="1"/>
      <c r="H38" s="1"/>
      <c r="I38" s="1"/>
    </row>
  </sheetData>
  <mergeCells count="2">
    <mergeCell ref="C8:J8"/>
    <mergeCell ref="C11:G11"/>
  </mergeCells>
  <pageMargins left="0.7" right="0.7" top="0.75" bottom="0.75" header="0.3" footer="0.3"/>
  <ignoredErrors>
    <ignoredError sqref="G16" numberStoredAsText="1"/>
  </ignoredErrors>
  <drawing r:id="rId1"/>
  <legacyDrawing r:id="rId2"/>
  <oleObjects>
    <mc:AlternateContent xmlns:mc="http://schemas.openxmlformats.org/markup-compatibility/2006">
      <mc:Choice Requires="x14">
        <oleObject progId="MSPhotoEd.3" shapeId="15361" r:id="rId3">
          <objectPr defaultSize="0" autoPict="0" r:id="rId4">
            <anchor moveWithCells="1" sizeWithCells="1">
              <from>
                <xdr:col>0</xdr:col>
                <xdr:colOff>219075</xdr:colOff>
                <xdr:row>0</xdr:row>
                <xdr:rowOff>66675</xdr:rowOff>
              </from>
              <to>
                <xdr:col>1</xdr:col>
                <xdr:colOff>466725</xdr:colOff>
                <xdr:row>2</xdr:row>
                <xdr:rowOff>76200</xdr:rowOff>
              </to>
            </anchor>
          </objectPr>
        </oleObject>
      </mc:Choice>
      <mc:Fallback>
        <oleObject progId="MSPhotoEd.3" shapeId="15361" r:id="rId3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J59"/>
  <sheetViews>
    <sheetView zoomScaleNormal="100" workbookViewId="0">
      <selection activeCell="K7" sqref="K7"/>
    </sheetView>
  </sheetViews>
  <sheetFormatPr defaultRowHeight="12.75" x14ac:dyDescent="0.2"/>
  <cols>
    <col min="1" max="1" width="9.140625" style="1"/>
    <col min="2" max="6" width="13.7109375" style="1" customWidth="1"/>
    <col min="7" max="16384" width="9.140625" style="1"/>
  </cols>
  <sheetData>
    <row r="3" spans="2:10" x14ac:dyDescent="0.2">
      <c r="E3" s="12" t="s">
        <v>99</v>
      </c>
      <c r="F3" s="12"/>
      <c r="G3" s="12"/>
      <c r="J3" s="2"/>
    </row>
    <row r="7" spans="2:10" x14ac:dyDescent="0.2">
      <c r="B7" s="20" t="s">
        <v>61</v>
      </c>
      <c r="C7" s="211" t="s">
        <v>103</v>
      </c>
      <c r="D7" s="211"/>
      <c r="E7" s="211"/>
      <c r="F7" s="211"/>
    </row>
    <row r="10" spans="2:10" ht="27" x14ac:dyDescent="0.2">
      <c r="B10" s="175" t="s">
        <v>38</v>
      </c>
      <c r="C10" s="175" t="s">
        <v>42</v>
      </c>
      <c r="D10" s="175" t="s">
        <v>43</v>
      </c>
      <c r="E10" s="175" t="s">
        <v>44</v>
      </c>
      <c r="F10" s="175" t="s">
        <v>45</v>
      </c>
    </row>
    <row r="11" spans="2:10" ht="14.25" x14ac:dyDescent="0.2">
      <c r="B11" s="37">
        <v>1985</v>
      </c>
      <c r="C11" s="176">
        <v>176</v>
      </c>
      <c r="D11" s="177">
        <f>(176/20800)*1000</f>
        <v>8.4615384615384617</v>
      </c>
      <c r="E11" s="178" t="s">
        <v>46</v>
      </c>
      <c r="F11" s="178" t="s">
        <v>46</v>
      </c>
    </row>
    <row r="12" spans="2:10" ht="14.25" x14ac:dyDescent="0.2">
      <c r="B12" s="37">
        <v>1986</v>
      </c>
      <c r="C12" s="176"/>
      <c r="D12" s="177"/>
      <c r="E12" s="178" t="s">
        <v>47</v>
      </c>
      <c r="F12" s="178" t="s">
        <v>46</v>
      </c>
    </row>
    <row r="13" spans="2:10" ht="14.25" x14ac:dyDescent="0.2">
      <c r="B13" s="37">
        <v>1987</v>
      </c>
      <c r="C13" s="176">
        <v>279</v>
      </c>
      <c r="D13" s="177">
        <f>(279/22300)*1000</f>
        <v>12.511210762331839</v>
      </c>
      <c r="E13" s="176">
        <v>80</v>
      </c>
      <c r="F13" s="178" t="s">
        <v>46</v>
      </c>
    </row>
    <row r="14" spans="2:10" ht="14.25" x14ac:dyDescent="0.2">
      <c r="B14" s="37">
        <v>1988</v>
      </c>
      <c r="C14" s="176">
        <v>254</v>
      </c>
      <c r="D14" s="177">
        <f>(254/23700)*1000</f>
        <v>10.717299578059073</v>
      </c>
      <c r="E14" s="176">
        <v>102</v>
      </c>
      <c r="F14" s="178" t="s">
        <v>46</v>
      </c>
    </row>
    <row r="15" spans="2:10" x14ac:dyDescent="0.2">
      <c r="B15" s="37">
        <v>1989</v>
      </c>
      <c r="C15" s="176">
        <v>267</v>
      </c>
      <c r="D15" s="177">
        <f>(267/25000)*1000</f>
        <v>10.68</v>
      </c>
      <c r="E15" s="176">
        <v>140</v>
      </c>
      <c r="F15" s="176">
        <v>76</v>
      </c>
    </row>
    <row r="16" spans="2:10" x14ac:dyDescent="0.2">
      <c r="B16" s="37">
        <v>1990</v>
      </c>
      <c r="C16" s="176">
        <v>274</v>
      </c>
      <c r="D16" s="177">
        <f>(274/26300)*1000</f>
        <v>10.418250950570341</v>
      </c>
      <c r="E16" s="176">
        <v>131</v>
      </c>
      <c r="F16" s="176">
        <v>110</v>
      </c>
    </row>
    <row r="17" spans="1:6" x14ac:dyDescent="0.2">
      <c r="B17" s="37"/>
      <c r="C17" s="176"/>
      <c r="D17" s="177"/>
      <c r="E17" s="176"/>
      <c r="F17" s="176"/>
    </row>
    <row r="18" spans="1:6" x14ac:dyDescent="0.2">
      <c r="B18" s="37">
        <v>1991</v>
      </c>
      <c r="C18" s="176">
        <v>279</v>
      </c>
      <c r="D18" s="177">
        <f>(279/27500)*1000</f>
        <v>10.145454545454546</v>
      </c>
      <c r="E18" s="176">
        <v>38</v>
      </c>
      <c r="F18" s="176">
        <v>153</v>
      </c>
    </row>
    <row r="19" spans="1:6" x14ac:dyDescent="0.2">
      <c r="B19" s="37">
        <v>1992</v>
      </c>
      <c r="C19" s="176">
        <v>261</v>
      </c>
      <c r="D19" s="177">
        <f>(261/28700)*1000</f>
        <v>9.094076655052266</v>
      </c>
      <c r="E19" s="176">
        <v>121</v>
      </c>
      <c r="F19" s="176">
        <v>71</v>
      </c>
    </row>
    <row r="20" spans="1:6" x14ac:dyDescent="0.2">
      <c r="B20" s="37">
        <v>1993</v>
      </c>
      <c r="C20" s="176">
        <v>245</v>
      </c>
      <c r="D20" s="177">
        <f>(245/30000)*1000</f>
        <v>8.1666666666666661</v>
      </c>
      <c r="E20" s="176">
        <v>164</v>
      </c>
      <c r="F20" s="176">
        <v>77</v>
      </c>
    </row>
    <row r="21" spans="1:6" x14ac:dyDescent="0.2">
      <c r="B21" s="37">
        <v>1994</v>
      </c>
      <c r="C21" s="176">
        <v>237</v>
      </c>
      <c r="D21" s="177">
        <f>(237/31300)*1000</f>
        <v>7.5718849840255587</v>
      </c>
      <c r="E21" s="176">
        <v>149</v>
      </c>
      <c r="F21" s="176">
        <v>69</v>
      </c>
    </row>
    <row r="22" spans="1:6" x14ac:dyDescent="0.2">
      <c r="B22" s="37">
        <v>1995</v>
      </c>
      <c r="C22" s="176">
        <v>289</v>
      </c>
      <c r="D22" s="177">
        <f>(289/32600)*1000</f>
        <v>8.8650306748466257</v>
      </c>
      <c r="E22" s="179">
        <v>140</v>
      </c>
      <c r="F22" s="179">
        <v>26</v>
      </c>
    </row>
    <row r="23" spans="1:6" x14ac:dyDescent="0.2">
      <c r="B23" s="37"/>
      <c r="C23" s="176"/>
      <c r="D23" s="177"/>
      <c r="E23" s="179"/>
      <c r="F23" s="179"/>
    </row>
    <row r="24" spans="1:6" x14ac:dyDescent="0.2">
      <c r="B24" s="37">
        <v>1996</v>
      </c>
      <c r="C24" s="176">
        <v>300</v>
      </c>
      <c r="D24" s="177">
        <f>(300/34300)*1000</f>
        <v>8.7463556851311957</v>
      </c>
      <c r="E24" s="179">
        <v>144</v>
      </c>
      <c r="F24" s="180">
        <v>34</v>
      </c>
    </row>
    <row r="25" spans="1:6" x14ac:dyDescent="0.2">
      <c r="B25" s="37">
        <v>1997</v>
      </c>
      <c r="C25" s="176">
        <v>310</v>
      </c>
      <c r="D25" s="177">
        <f>(310/35900)*1000</f>
        <v>8.6350974930362128</v>
      </c>
      <c r="E25" s="179">
        <v>151</v>
      </c>
      <c r="F25" s="180">
        <v>40</v>
      </c>
    </row>
    <row r="26" spans="1:6" x14ac:dyDescent="0.2">
      <c r="B26" s="37">
        <v>1998</v>
      </c>
      <c r="C26" s="176">
        <v>300</v>
      </c>
      <c r="D26" s="177">
        <f>(300/38100)*1000</f>
        <v>7.8740157480314963</v>
      </c>
      <c r="E26" s="179">
        <v>168</v>
      </c>
      <c r="F26" s="180">
        <v>76</v>
      </c>
    </row>
    <row r="27" spans="1:6" x14ac:dyDescent="0.2">
      <c r="A27" s="4"/>
      <c r="B27" s="37">
        <v>1999</v>
      </c>
      <c r="C27" s="176">
        <v>375</v>
      </c>
      <c r="D27" s="181">
        <f>(414/39000)*1000</f>
        <v>10.615384615384615</v>
      </c>
      <c r="E27" s="179">
        <v>156</v>
      </c>
      <c r="F27" s="180">
        <v>64</v>
      </c>
    </row>
    <row r="28" spans="1:6" x14ac:dyDescent="0.2">
      <c r="A28" s="4"/>
      <c r="B28" s="37">
        <v>2000</v>
      </c>
      <c r="C28" s="176"/>
      <c r="D28" s="177"/>
      <c r="E28" s="176">
        <v>94</v>
      </c>
      <c r="F28" s="180" t="s">
        <v>64</v>
      </c>
    </row>
    <row r="29" spans="1:6" ht="14.25" x14ac:dyDescent="0.2">
      <c r="A29" s="4"/>
      <c r="B29" s="37">
        <v>2000</v>
      </c>
      <c r="C29" s="179">
        <v>414</v>
      </c>
      <c r="D29" s="177">
        <f>(341/40200)*1000</f>
        <v>8.4825870646766166</v>
      </c>
      <c r="E29" s="176">
        <v>161</v>
      </c>
      <c r="F29" s="178" t="s">
        <v>64</v>
      </c>
    </row>
    <row r="30" spans="1:6" ht="14.25" x14ac:dyDescent="0.2">
      <c r="A30" s="4"/>
      <c r="B30" s="37"/>
      <c r="C30" s="179"/>
      <c r="D30" s="177"/>
      <c r="E30" s="176"/>
      <c r="F30" s="178"/>
    </row>
    <row r="31" spans="1:6" ht="14.25" x14ac:dyDescent="0.2">
      <c r="A31" s="4"/>
      <c r="B31" s="37">
        <v>2001</v>
      </c>
      <c r="C31" s="176">
        <v>341</v>
      </c>
      <c r="D31" s="177">
        <f>(321/41400)*1000</f>
        <v>7.7536231884057969</v>
      </c>
      <c r="E31" s="176">
        <v>170</v>
      </c>
      <c r="F31" s="178" t="s">
        <v>64</v>
      </c>
    </row>
    <row r="32" spans="1:6" ht="14.25" x14ac:dyDescent="0.2">
      <c r="A32" s="4"/>
      <c r="B32" s="37">
        <v>2002</v>
      </c>
      <c r="C32" s="176">
        <v>321</v>
      </c>
      <c r="D32" s="177">
        <f>(321/42500)*1000</f>
        <v>7.5529411764705889</v>
      </c>
      <c r="E32" s="176">
        <v>193</v>
      </c>
      <c r="F32" s="178" t="s">
        <v>64</v>
      </c>
    </row>
    <row r="33" spans="1:7" ht="14.25" x14ac:dyDescent="0.2">
      <c r="A33" s="4"/>
      <c r="B33" s="37">
        <v>2003</v>
      </c>
      <c r="C33" s="176">
        <v>344</v>
      </c>
      <c r="D33" s="177">
        <f>(344/43600)*1000</f>
        <v>7.8899082568807346</v>
      </c>
      <c r="E33" s="176">
        <v>175</v>
      </c>
      <c r="F33" s="178" t="s">
        <v>64</v>
      </c>
    </row>
    <row r="34" spans="1:7" ht="14.25" x14ac:dyDescent="0.2">
      <c r="A34" s="4"/>
      <c r="B34" s="37">
        <v>2004</v>
      </c>
      <c r="C34" s="182">
        <v>337</v>
      </c>
      <c r="D34" s="177">
        <f>(337/44200)*1000</f>
        <v>7.6244343891402711</v>
      </c>
      <c r="E34" s="176">
        <v>171</v>
      </c>
      <c r="F34" s="178" t="s">
        <v>64</v>
      </c>
    </row>
    <row r="35" spans="1:7" x14ac:dyDescent="0.2">
      <c r="A35" s="4"/>
      <c r="B35" s="37">
        <v>2005</v>
      </c>
      <c r="C35" s="182">
        <v>418</v>
      </c>
      <c r="D35" s="177">
        <f>(418/48400)*1000</f>
        <v>8.6363636363636367</v>
      </c>
      <c r="E35" s="179">
        <v>200</v>
      </c>
      <c r="F35" s="180">
        <v>145</v>
      </c>
    </row>
    <row r="36" spans="1:7" x14ac:dyDescent="0.2">
      <c r="A36" s="4"/>
      <c r="B36" s="37"/>
      <c r="C36" s="182"/>
      <c r="D36" s="177"/>
      <c r="E36" s="179"/>
      <c r="F36" s="180"/>
    </row>
    <row r="37" spans="1:7" x14ac:dyDescent="0.2">
      <c r="A37" s="4"/>
      <c r="B37" s="37">
        <v>2006</v>
      </c>
      <c r="C37" s="179">
        <v>529</v>
      </c>
      <c r="D37" s="177">
        <f>(529/52000)*1000</f>
        <v>10.173076923076923</v>
      </c>
      <c r="E37" s="179">
        <v>222</v>
      </c>
      <c r="F37" s="180">
        <v>158</v>
      </c>
    </row>
    <row r="38" spans="1:7" x14ac:dyDescent="0.2">
      <c r="A38" s="4"/>
      <c r="B38" s="37">
        <v>2007</v>
      </c>
      <c r="C38" s="176">
        <v>482</v>
      </c>
      <c r="D38" s="177">
        <v>8.9</v>
      </c>
      <c r="E38" s="179">
        <v>229</v>
      </c>
      <c r="F38" s="180">
        <v>162</v>
      </c>
    </row>
    <row r="39" spans="1:7" x14ac:dyDescent="0.2">
      <c r="A39" s="4"/>
      <c r="B39" s="37">
        <v>2008</v>
      </c>
      <c r="C39" s="176">
        <v>487</v>
      </c>
      <c r="D39" s="177">
        <v>8.6999999999999993</v>
      </c>
      <c r="E39" s="179">
        <v>215</v>
      </c>
      <c r="F39" s="180">
        <v>196</v>
      </c>
    </row>
    <row r="40" spans="1:7" x14ac:dyDescent="0.2">
      <c r="A40" s="4"/>
      <c r="B40" s="37">
        <v>2009</v>
      </c>
      <c r="C40" s="176">
        <v>554</v>
      </c>
      <c r="D40" s="177">
        <v>9.9</v>
      </c>
      <c r="E40" s="179">
        <v>232</v>
      </c>
      <c r="F40" s="180">
        <v>93</v>
      </c>
    </row>
    <row r="41" spans="1:7" ht="14.25" x14ac:dyDescent="0.2">
      <c r="A41" s="4"/>
      <c r="B41" s="37">
        <v>2010</v>
      </c>
      <c r="C41" s="183">
        <v>530</v>
      </c>
      <c r="D41" s="177">
        <v>9.6</v>
      </c>
      <c r="E41" s="182">
        <v>268</v>
      </c>
      <c r="F41" s="184" t="s">
        <v>64</v>
      </c>
    </row>
    <row r="42" spans="1:7" ht="14.25" x14ac:dyDescent="0.2">
      <c r="A42" s="4"/>
      <c r="B42" s="37"/>
      <c r="C42" s="183"/>
      <c r="D42" s="177"/>
      <c r="E42" s="182"/>
      <c r="F42" s="184"/>
    </row>
    <row r="43" spans="1:7" ht="14.25" x14ac:dyDescent="0.2">
      <c r="A43" s="4"/>
      <c r="B43" s="37">
        <v>2011</v>
      </c>
      <c r="C43" s="183">
        <v>533</v>
      </c>
      <c r="D43" s="177">
        <f>(533/55277)*1000</f>
        <v>9.6423467264866023</v>
      </c>
      <c r="E43" s="182" t="s">
        <v>64</v>
      </c>
      <c r="F43" s="184" t="s">
        <v>64</v>
      </c>
    </row>
    <row r="44" spans="1:7" ht="14.25" x14ac:dyDescent="0.2">
      <c r="A44" s="4"/>
      <c r="B44" s="37">
        <v>2012</v>
      </c>
      <c r="C44" s="183">
        <v>473</v>
      </c>
      <c r="D44" s="177">
        <f>(473/56124)*1000</f>
        <v>8.4277670871641366</v>
      </c>
      <c r="E44" s="182" t="s">
        <v>64</v>
      </c>
      <c r="F44" s="184" t="s">
        <v>64</v>
      </c>
    </row>
    <row r="45" spans="1:7" ht="14.25" x14ac:dyDescent="0.2">
      <c r="A45" s="4"/>
      <c r="B45" s="37">
        <v>2013</v>
      </c>
      <c r="C45" s="183">
        <v>527</v>
      </c>
      <c r="D45" s="177">
        <f>(527/56239)*1000</f>
        <v>9.3707213855153881</v>
      </c>
      <c r="E45" s="182" t="s">
        <v>64</v>
      </c>
      <c r="F45" s="184" t="s">
        <v>64</v>
      </c>
    </row>
    <row r="46" spans="1:7" x14ac:dyDescent="0.2">
      <c r="A46" s="4"/>
      <c r="B46" s="37">
        <v>2014</v>
      </c>
      <c r="C46" s="183">
        <v>452</v>
      </c>
      <c r="D46" s="177">
        <f>(452/56992)*1000</f>
        <v>7.9309376754632224</v>
      </c>
      <c r="E46" s="130" t="s">
        <v>64</v>
      </c>
      <c r="F46" s="130" t="s">
        <v>64</v>
      </c>
    </row>
    <row r="47" spans="1:7" s="4" customFormat="1" x14ac:dyDescent="0.2">
      <c r="B47" s="37">
        <v>2015</v>
      </c>
      <c r="C47" s="183">
        <v>468</v>
      </c>
      <c r="D47" s="177">
        <f>(468/59054)*1000</f>
        <v>7.9249500457208661</v>
      </c>
      <c r="E47" s="130" t="s">
        <v>64</v>
      </c>
      <c r="F47" s="130" t="s">
        <v>64</v>
      </c>
      <c r="G47" s="1"/>
    </row>
    <row r="48" spans="1:7" s="4" customFormat="1" x14ac:dyDescent="0.2">
      <c r="B48" s="37"/>
      <c r="C48" s="183"/>
      <c r="D48" s="177"/>
      <c r="E48" s="130"/>
      <c r="F48" s="130"/>
      <c r="G48" s="1"/>
    </row>
    <row r="49" spans="1:7" s="4" customFormat="1" x14ac:dyDescent="0.2">
      <c r="B49" s="37">
        <v>2016</v>
      </c>
      <c r="C49" s="183">
        <v>493</v>
      </c>
      <c r="D49" s="177">
        <v>8.1</v>
      </c>
      <c r="E49" s="130" t="s">
        <v>64</v>
      </c>
      <c r="F49" s="130" t="s">
        <v>64</v>
      </c>
      <c r="G49" s="1"/>
    </row>
    <row r="50" spans="1:7" x14ac:dyDescent="0.2">
      <c r="A50" s="4"/>
      <c r="B50" s="37">
        <v>2017</v>
      </c>
      <c r="C50" s="183">
        <v>513</v>
      </c>
      <c r="D50" s="177">
        <f>(513/63415)*1000</f>
        <v>8.089568714026651</v>
      </c>
      <c r="E50" s="130" t="s">
        <v>64</v>
      </c>
      <c r="F50" s="130" t="s">
        <v>64</v>
      </c>
      <c r="G50" s="4"/>
    </row>
    <row r="51" spans="1:7" x14ac:dyDescent="0.2">
      <c r="A51" s="4"/>
      <c r="B51" s="37">
        <v>2018</v>
      </c>
      <c r="C51" s="183">
        <v>516</v>
      </c>
      <c r="D51" s="177">
        <f>(516/64420)*1000</f>
        <v>8.0099348028562556</v>
      </c>
      <c r="E51" s="130" t="s">
        <v>64</v>
      </c>
      <c r="F51" s="130" t="s">
        <v>64</v>
      </c>
    </row>
    <row r="52" spans="1:7" x14ac:dyDescent="0.2">
      <c r="A52" s="4"/>
      <c r="B52" s="37">
        <v>2019</v>
      </c>
      <c r="C52" s="183">
        <v>502</v>
      </c>
      <c r="D52" s="177">
        <f>(516/64420)*1000</f>
        <v>8.0099348028562556</v>
      </c>
      <c r="E52" s="130" t="s">
        <v>64</v>
      </c>
      <c r="F52" s="130" t="s">
        <v>64</v>
      </c>
    </row>
    <row r="53" spans="1:7" x14ac:dyDescent="0.2">
      <c r="A53" s="4"/>
      <c r="B53" s="80">
        <v>2020</v>
      </c>
      <c r="C53" s="185">
        <v>634</v>
      </c>
      <c r="D53" s="177">
        <f>(634/64958)*1000</f>
        <v>9.7601527140613928</v>
      </c>
      <c r="E53" s="186" t="s">
        <v>64</v>
      </c>
      <c r="F53" s="186" t="s">
        <v>64</v>
      </c>
    </row>
    <row r="54" spans="1:7" x14ac:dyDescent="0.2">
      <c r="A54" s="4"/>
      <c r="B54" s="143" t="s">
        <v>41</v>
      </c>
      <c r="C54" s="176"/>
      <c r="D54" s="187"/>
      <c r="E54" s="179"/>
      <c r="F54" s="179"/>
    </row>
    <row r="55" spans="1:7" x14ac:dyDescent="0.2">
      <c r="A55" s="4"/>
      <c r="B55" s="1" t="s">
        <v>48</v>
      </c>
      <c r="C55" s="4"/>
      <c r="D55" s="4"/>
      <c r="E55" s="4"/>
      <c r="F55" s="4"/>
    </row>
    <row r="56" spans="1:7" ht="14.25" x14ac:dyDescent="0.2">
      <c r="A56" s="21"/>
      <c r="B56" s="1" t="s">
        <v>49</v>
      </c>
    </row>
    <row r="57" spans="1:7" ht="14.25" x14ac:dyDescent="0.2">
      <c r="A57" s="21"/>
    </row>
    <row r="58" spans="1:7" ht="14.25" x14ac:dyDescent="0.2">
      <c r="A58" s="21"/>
      <c r="B58" s="6" t="s">
        <v>50</v>
      </c>
    </row>
    <row r="59" spans="1:7" ht="14.25" x14ac:dyDescent="0.2">
      <c r="A59" s="21"/>
      <c r="B59" s="22"/>
    </row>
  </sheetData>
  <mergeCells count="1">
    <mergeCell ref="C7:F7"/>
  </mergeCells>
  <pageMargins left="0.7" right="0.7" top="0.75" bottom="0.75" header="0.3" footer="0.3"/>
  <pageSetup orientation="portrait" r:id="rId1"/>
  <ignoredErrors>
    <ignoredError sqref="B8:F27 B35:F39 B28:E28 B54:F58 B43:D43 B41:E41 B29:E29 B30:E34 B7 D7:F7 B40 D40:F40" numberStoredAsText="1"/>
  </ignoredErrors>
  <drawing r:id="rId2"/>
  <legacyDrawing r:id="rId3"/>
  <oleObjects>
    <mc:AlternateContent xmlns:mc="http://schemas.openxmlformats.org/markup-compatibility/2006">
      <mc:Choice Requires="x14">
        <oleObject progId="MSPhotoEd.3" shapeId="6146" r:id="rId4">
          <objectPr defaultSize="0" autoPict="0" r:id="rId5">
            <anchor moveWithCells="1" sizeWithCells="1">
              <from>
                <xdr:col>0</xdr:col>
                <xdr:colOff>57150</xdr:colOff>
                <xdr:row>0</xdr:row>
                <xdr:rowOff>57150</xdr:rowOff>
              </from>
              <to>
                <xdr:col>1</xdr:col>
                <xdr:colOff>314325</xdr:colOff>
                <xdr:row>2</xdr:row>
                <xdr:rowOff>123825</xdr:rowOff>
              </to>
            </anchor>
          </objectPr>
        </oleObject>
      </mc:Choice>
      <mc:Fallback>
        <oleObject progId="MSPhotoEd.3" shapeId="6146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70"/>
  <sheetViews>
    <sheetView zoomScaleNormal="100" workbookViewId="0">
      <selection activeCell="T4" sqref="T4"/>
    </sheetView>
  </sheetViews>
  <sheetFormatPr defaultRowHeight="12.75" x14ac:dyDescent="0.2"/>
  <cols>
    <col min="1" max="1" width="1.42578125" style="1" customWidth="1"/>
    <col min="2" max="2" width="11.7109375" style="1" customWidth="1"/>
    <col min="3" max="3" width="5.140625" style="1" bestFit="1" customWidth="1"/>
    <col min="4" max="6" width="6.28515625" style="1" bestFit="1" customWidth="1"/>
    <col min="7" max="7" width="5.5703125" style="1" bestFit="1" customWidth="1"/>
    <col min="8" max="8" width="5.7109375" style="1" bestFit="1" customWidth="1"/>
    <col min="9" max="9" width="5" style="1" bestFit="1" customWidth="1"/>
    <col min="10" max="10" width="4.85546875" style="1" bestFit="1" customWidth="1"/>
    <col min="11" max="11" width="5.42578125" style="1" bestFit="1" customWidth="1"/>
    <col min="12" max="12" width="4.85546875" style="1" bestFit="1" customWidth="1"/>
    <col min="13" max="14" width="4.7109375" style="1" bestFit="1" customWidth="1"/>
    <col min="15" max="15" width="6.28515625" style="1" customWidth="1"/>
    <col min="16" max="16" width="2.7109375" style="1" customWidth="1"/>
    <col min="17" max="16384" width="9.140625" style="1"/>
  </cols>
  <sheetData>
    <row r="2" spans="2:15" x14ac:dyDescent="0.2">
      <c r="J2" s="12" t="s">
        <v>99</v>
      </c>
      <c r="K2" s="12"/>
      <c r="L2" s="12"/>
    </row>
    <row r="3" spans="2:15" x14ac:dyDescent="0.2">
      <c r="E3" s="2"/>
      <c r="O3" s="2"/>
    </row>
    <row r="7" spans="2:15" x14ac:dyDescent="0.2">
      <c r="B7" s="3" t="s">
        <v>62</v>
      </c>
      <c r="C7" s="211" t="s">
        <v>104</v>
      </c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</row>
    <row r="8" spans="2:15" x14ac:dyDescent="0.2"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2:15" x14ac:dyDescent="0.2">
      <c r="G9" s="4"/>
      <c r="H9" s="4"/>
      <c r="I9" s="4"/>
      <c r="J9" s="4"/>
      <c r="K9" s="4"/>
      <c r="L9" s="4"/>
      <c r="M9" s="5"/>
      <c r="N9" s="5"/>
      <c r="O9" s="5"/>
    </row>
    <row r="10" spans="2:15" x14ac:dyDescent="0.2">
      <c r="B10" s="188"/>
      <c r="C10" s="189" t="s">
        <v>51</v>
      </c>
      <c r="D10" s="189" t="s">
        <v>52</v>
      </c>
      <c r="E10" s="189" t="s">
        <v>53</v>
      </c>
      <c r="F10" s="189" t="s">
        <v>9</v>
      </c>
      <c r="G10" s="189" t="s">
        <v>54</v>
      </c>
      <c r="H10" s="189" t="s">
        <v>11</v>
      </c>
      <c r="I10" s="189" t="s">
        <v>12</v>
      </c>
      <c r="J10" s="189" t="s">
        <v>55</v>
      </c>
      <c r="K10" s="189" t="s">
        <v>56</v>
      </c>
      <c r="L10" s="189" t="s">
        <v>57</v>
      </c>
      <c r="M10" s="32" t="s">
        <v>58</v>
      </c>
      <c r="N10" s="32" t="s">
        <v>59</v>
      </c>
      <c r="O10" s="189" t="s">
        <v>5</v>
      </c>
    </row>
    <row r="11" spans="2:15" x14ac:dyDescent="0.2">
      <c r="B11" s="190"/>
      <c r="C11" s="79"/>
      <c r="D11" s="79"/>
      <c r="E11" s="79"/>
      <c r="F11" s="79"/>
      <c r="G11" s="191"/>
      <c r="H11" s="191"/>
      <c r="I11" s="192"/>
      <c r="J11" s="192"/>
      <c r="K11" s="192"/>
      <c r="L11" s="192"/>
      <c r="M11" s="192"/>
      <c r="N11" s="37"/>
    </row>
    <row r="12" spans="2:15" x14ac:dyDescent="0.2">
      <c r="B12" s="101" t="s">
        <v>36</v>
      </c>
      <c r="C12" s="193"/>
      <c r="D12" s="63"/>
      <c r="E12" s="193"/>
      <c r="F12" s="63"/>
      <c r="G12" s="193"/>
      <c r="H12" s="63"/>
      <c r="I12" s="63"/>
      <c r="J12" s="56"/>
      <c r="K12" s="56"/>
      <c r="L12" s="56"/>
      <c r="M12" s="56"/>
      <c r="N12" s="56"/>
      <c r="O12" s="43"/>
    </row>
    <row r="13" spans="2:15" x14ac:dyDescent="0.2">
      <c r="B13" s="64">
        <v>2007</v>
      </c>
      <c r="C13" s="193">
        <v>66</v>
      </c>
      <c r="D13" s="56">
        <v>68</v>
      </c>
      <c r="E13" s="194">
        <v>65</v>
      </c>
      <c r="F13" s="56">
        <v>47</v>
      </c>
      <c r="G13" s="193">
        <v>59</v>
      </c>
      <c r="H13" s="56">
        <v>55</v>
      </c>
      <c r="I13" s="56">
        <v>66</v>
      </c>
      <c r="J13" s="56">
        <v>76</v>
      </c>
      <c r="K13" s="56">
        <v>70</v>
      </c>
      <c r="L13" s="56">
        <v>62</v>
      </c>
      <c r="M13" s="56">
        <v>57</v>
      </c>
      <c r="N13" s="57">
        <v>53</v>
      </c>
      <c r="O13" s="195">
        <f t="shared" ref="O13:O17" si="0">SUM(C13:N13)</f>
        <v>744</v>
      </c>
    </row>
    <row r="14" spans="2:15" x14ac:dyDescent="0.2">
      <c r="B14" s="64">
        <v>2008</v>
      </c>
      <c r="C14" s="193">
        <v>62</v>
      </c>
      <c r="D14" s="56">
        <v>65</v>
      </c>
      <c r="E14" s="194">
        <v>61</v>
      </c>
      <c r="F14" s="56">
        <v>54</v>
      </c>
      <c r="G14" s="193">
        <v>57</v>
      </c>
      <c r="H14" s="56">
        <v>77</v>
      </c>
      <c r="I14" s="56">
        <v>75</v>
      </c>
      <c r="J14" s="56">
        <v>77</v>
      </c>
      <c r="K14" s="56">
        <v>76</v>
      </c>
      <c r="L14" s="56">
        <v>61</v>
      </c>
      <c r="M14" s="56">
        <v>62</v>
      </c>
      <c r="N14" s="57">
        <v>66</v>
      </c>
      <c r="O14" s="195">
        <f t="shared" si="0"/>
        <v>793</v>
      </c>
    </row>
    <row r="15" spans="2:15" x14ac:dyDescent="0.2">
      <c r="B15" s="64">
        <v>2009</v>
      </c>
      <c r="C15" s="193">
        <v>67</v>
      </c>
      <c r="D15" s="56">
        <v>61</v>
      </c>
      <c r="E15" s="194">
        <v>68</v>
      </c>
      <c r="F15" s="56">
        <v>66</v>
      </c>
      <c r="G15" s="193">
        <v>67</v>
      </c>
      <c r="H15" s="56">
        <v>70</v>
      </c>
      <c r="I15" s="56">
        <v>63</v>
      </c>
      <c r="J15" s="56">
        <v>72</v>
      </c>
      <c r="K15" s="56">
        <v>85</v>
      </c>
      <c r="L15" s="56">
        <v>83</v>
      </c>
      <c r="M15" s="56">
        <v>46</v>
      </c>
      <c r="N15" s="57">
        <v>76</v>
      </c>
      <c r="O15" s="195">
        <f t="shared" si="0"/>
        <v>824</v>
      </c>
    </row>
    <row r="16" spans="2:15" x14ac:dyDescent="0.2">
      <c r="B16" s="39">
        <v>2010</v>
      </c>
      <c r="C16" s="193">
        <v>58</v>
      </c>
      <c r="D16" s="56">
        <v>65</v>
      </c>
      <c r="E16" s="194">
        <v>75</v>
      </c>
      <c r="F16" s="56">
        <v>67</v>
      </c>
      <c r="G16" s="194">
        <v>61</v>
      </c>
      <c r="H16" s="56">
        <v>63</v>
      </c>
      <c r="I16" s="56">
        <v>70</v>
      </c>
      <c r="J16" s="56">
        <v>67</v>
      </c>
      <c r="K16" s="56">
        <v>79</v>
      </c>
      <c r="L16" s="56">
        <v>82</v>
      </c>
      <c r="M16" s="56">
        <v>72</v>
      </c>
      <c r="N16" s="57">
        <v>62</v>
      </c>
      <c r="O16" s="195">
        <f t="shared" si="0"/>
        <v>821</v>
      </c>
    </row>
    <row r="17" spans="2:15" x14ac:dyDescent="0.2">
      <c r="B17" s="39">
        <v>2011</v>
      </c>
      <c r="C17" s="193">
        <v>70</v>
      </c>
      <c r="D17" s="56">
        <v>62</v>
      </c>
      <c r="E17" s="194">
        <v>59</v>
      </c>
      <c r="F17" s="56">
        <v>44</v>
      </c>
      <c r="G17" s="194">
        <v>63</v>
      </c>
      <c r="H17" s="56">
        <v>60</v>
      </c>
      <c r="I17" s="56">
        <v>79</v>
      </c>
      <c r="J17" s="56">
        <v>74</v>
      </c>
      <c r="K17" s="56">
        <v>81</v>
      </c>
      <c r="L17" s="56">
        <v>68</v>
      </c>
      <c r="M17" s="56">
        <v>69</v>
      </c>
      <c r="N17" s="57">
        <v>71</v>
      </c>
      <c r="O17" s="195">
        <f t="shared" si="0"/>
        <v>800</v>
      </c>
    </row>
    <row r="18" spans="2:15" x14ac:dyDescent="0.2">
      <c r="B18" s="39">
        <v>2012</v>
      </c>
      <c r="C18" s="193">
        <v>60</v>
      </c>
      <c r="D18" s="56">
        <v>52</v>
      </c>
      <c r="E18" s="194">
        <v>59</v>
      </c>
      <c r="F18" s="56">
        <v>64</v>
      </c>
      <c r="G18" s="194">
        <v>64</v>
      </c>
      <c r="H18" s="56">
        <v>44</v>
      </c>
      <c r="I18" s="56">
        <v>73</v>
      </c>
      <c r="J18" s="56">
        <v>79</v>
      </c>
      <c r="K18" s="56">
        <v>64</v>
      </c>
      <c r="L18" s="56">
        <v>73</v>
      </c>
      <c r="M18" s="56">
        <v>63</v>
      </c>
      <c r="N18" s="57">
        <v>70</v>
      </c>
      <c r="O18" s="195">
        <f t="shared" ref="O18" si="1">SUM(C18:N18)</f>
        <v>765</v>
      </c>
    </row>
    <row r="19" spans="2:15" ht="14.25" customHeight="1" x14ac:dyDescent="0.2">
      <c r="B19" s="39">
        <v>2013</v>
      </c>
      <c r="C19" s="193">
        <v>78</v>
      </c>
      <c r="D19" s="56">
        <v>64</v>
      </c>
      <c r="E19" s="194">
        <v>57</v>
      </c>
      <c r="F19" s="56">
        <v>54</v>
      </c>
      <c r="G19" s="194">
        <v>49</v>
      </c>
      <c r="H19" s="56">
        <v>44</v>
      </c>
      <c r="I19" s="56">
        <v>53</v>
      </c>
      <c r="J19" s="56">
        <v>67</v>
      </c>
      <c r="K19" s="56">
        <v>60</v>
      </c>
      <c r="L19" s="56">
        <v>65</v>
      </c>
      <c r="M19" s="56">
        <v>55</v>
      </c>
      <c r="N19" s="57">
        <v>59</v>
      </c>
      <c r="O19" s="195">
        <f t="shared" ref="O19:O26" si="2">SUM(C19:N19)</f>
        <v>705</v>
      </c>
    </row>
    <row r="20" spans="2:15" ht="14.25" customHeight="1" x14ac:dyDescent="0.2">
      <c r="B20" s="39">
        <v>2014</v>
      </c>
      <c r="C20" s="193">
        <v>57</v>
      </c>
      <c r="D20" s="56">
        <v>57</v>
      </c>
      <c r="E20" s="194">
        <v>54</v>
      </c>
      <c r="F20" s="56">
        <v>53</v>
      </c>
      <c r="G20" s="194">
        <v>45</v>
      </c>
      <c r="H20" s="56">
        <v>51</v>
      </c>
      <c r="I20" s="56">
        <v>57</v>
      </c>
      <c r="J20" s="56">
        <v>59</v>
      </c>
      <c r="K20" s="56">
        <v>67</v>
      </c>
      <c r="L20" s="56">
        <v>76</v>
      </c>
      <c r="M20" s="56">
        <v>63</v>
      </c>
      <c r="N20" s="57">
        <v>72</v>
      </c>
      <c r="O20" s="195">
        <f t="shared" si="2"/>
        <v>711</v>
      </c>
    </row>
    <row r="21" spans="2:15" ht="14.25" customHeight="1" x14ac:dyDescent="0.2">
      <c r="B21" s="39">
        <v>2015</v>
      </c>
      <c r="C21" s="193">
        <v>56</v>
      </c>
      <c r="D21" s="56">
        <v>42</v>
      </c>
      <c r="E21" s="194">
        <v>58</v>
      </c>
      <c r="F21" s="56">
        <v>49</v>
      </c>
      <c r="G21" s="194">
        <v>62</v>
      </c>
      <c r="H21" s="56">
        <v>44</v>
      </c>
      <c r="I21" s="56">
        <v>44</v>
      </c>
      <c r="J21" s="56">
        <v>67</v>
      </c>
      <c r="K21" s="56">
        <v>60</v>
      </c>
      <c r="L21" s="56">
        <v>59</v>
      </c>
      <c r="M21" s="56">
        <v>53</v>
      </c>
      <c r="N21" s="57">
        <v>55</v>
      </c>
      <c r="O21" s="195">
        <f t="shared" si="2"/>
        <v>649</v>
      </c>
    </row>
    <row r="22" spans="2:15" x14ac:dyDescent="0.2">
      <c r="B22" s="39">
        <v>2016</v>
      </c>
      <c r="C22" s="193">
        <v>54</v>
      </c>
      <c r="D22" s="56">
        <v>46</v>
      </c>
      <c r="E22" s="194">
        <v>56</v>
      </c>
      <c r="F22" s="56">
        <v>48</v>
      </c>
      <c r="G22" s="194">
        <v>60</v>
      </c>
      <c r="H22" s="56">
        <v>52</v>
      </c>
      <c r="I22" s="56">
        <v>56</v>
      </c>
      <c r="J22" s="56">
        <v>45</v>
      </c>
      <c r="K22" s="56">
        <v>63</v>
      </c>
      <c r="L22" s="56">
        <v>69</v>
      </c>
      <c r="M22" s="56">
        <v>59</v>
      </c>
      <c r="N22" s="57">
        <v>52</v>
      </c>
      <c r="O22" s="195">
        <f t="shared" si="2"/>
        <v>660</v>
      </c>
    </row>
    <row r="23" spans="2:15" x14ac:dyDescent="0.2">
      <c r="B23" s="39">
        <v>2017</v>
      </c>
      <c r="C23" s="193">
        <v>52</v>
      </c>
      <c r="D23" s="56">
        <v>38</v>
      </c>
      <c r="E23" s="194">
        <v>56</v>
      </c>
      <c r="F23" s="56">
        <v>55</v>
      </c>
      <c r="G23" s="194">
        <v>48</v>
      </c>
      <c r="H23" s="56">
        <v>51</v>
      </c>
      <c r="I23" s="56">
        <v>50</v>
      </c>
      <c r="J23" s="56">
        <v>62</v>
      </c>
      <c r="K23" s="56">
        <v>46</v>
      </c>
      <c r="L23" s="56">
        <v>66</v>
      </c>
      <c r="M23" s="56">
        <v>51</v>
      </c>
      <c r="N23" s="57">
        <v>50</v>
      </c>
      <c r="O23" s="195">
        <f t="shared" si="2"/>
        <v>625</v>
      </c>
    </row>
    <row r="24" spans="2:15" x14ac:dyDescent="0.2">
      <c r="B24" s="39">
        <v>2018</v>
      </c>
      <c r="C24" s="193">
        <v>55</v>
      </c>
      <c r="D24" s="56">
        <v>50</v>
      </c>
      <c r="E24" s="194">
        <v>45</v>
      </c>
      <c r="F24" s="56">
        <v>52</v>
      </c>
      <c r="G24" s="194">
        <v>49</v>
      </c>
      <c r="H24" s="56">
        <v>53</v>
      </c>
      <c r="I24" s="56">
        <v>48</v>
      </c>
      <c r="J24" s="56">
        <v>60</v>
      </c>
      <c r="K24" s="56">
        <v>59</v>
      </c>
      <c r="L24" s="56">
        <v>52</v>
      </c>
      <c r="M24" s="56">
        <v>54</v>
      </c>
      <c r="N24" s="57">
        <v>63</v>
      </c>
      <c r="O24" s="195">
        <f t="shared" si="2"/>
        <v>640</v>
      </c>
    </row>
    <row r="25" spans="2:15" x14ac:dyDescent="0.2">
      <c r="B25" s="39">
        <v>2019</v>
      </c>
      <c r="C25" s="193">
        <v>50</v>
      </c>
      <c r="D25" s="56">
        <v>42</v>
      </c>
      <c r="E25" s="194">
        <v>45</v>
      </c>
      <c r="F25" s="56">
        <v>54</v>
      </c>
      <c r="G25" s="194">
        <v>63</v>
      </c>
      <c r="H25" s="56">
        <v>48</v>
      </c>
      <c r="I25" s="56">
        <v>55</v>
      </c>
      <c r="J25" s="56">
        <v>62</v>
      </c>
      <c r="K25" s="56">
        <v>54</v>
      </c>
      <c r="L25" s="56">
        <v>62</v>
      </c>
      <c r="M25" s="56">
        <v>50</v>
      </c>
      <c r="N25" s="57">
        <v>61</v>
      </c>
      <c r="O25" s="195">
        <f t="shared" si="2"/>
        <v>646</v>
      </c>
    </row>
    <row r="26" spans="2:15" x14ac:dyDescent="0.2">
      <c r="B26" s="39">
        <v>2020</v>
      </c>
      <c r="C26" s="193">
        <v>62</v>
      </c>
      <c r="D26" s="56">
        <v>57</v>
      </c>
      <c r="E26" s="194">
        <v>65</v>
      </c>
      <c r="F26" s="56">
        <v>52</v>
      </c>
      <c r="G26" s="194">
        <v>80</v>
      </c>
      <c r="H26" s="56">
        <v>71</v>
      </c>
      <c r="I26" s="56">
        <v>68</v>
      </c>
      <c r="J26" s="56">
        <v>67</v>
      </c>
      <c r="K26" s="56">
        <v>82</v>
      </c>
      <c r="L26" s="56">
        <v>81</v>
      </c>
      <c r="M26" s="56">
        <v>69</v>
      </c>
      <c r="N26" s="57">
        <v>63</v>
      </c>
      <c r="O26" s="195">
        <f t="shared" si="2"/>
        <v>817</v>
      </c>
    </row>
    <row r="27" spans="2:15" x14ac:dyDescent="0.2">
      <c r="B27" s="101" t="s">
        <v>37</v>
      </c>
      <c r="C27" s="193"/>
      <c r="D27" s="63"/>
      <c r="E27" s="193"/>
      <c r="F27" s="63"/>
      <c r="G27" s="193"/>
      <c r="H27" s="63"/>
      <c r="I27" s="63"/>
      <c r="J27" s="56"/>
      <c r="K27" s="56"/>
      <c r="L27" s="56"/>
      <c r="M27" s="56"/>
      <c r="N27" s="56"/>
      <c r="O27" s="195"/>
    </row>
    <row r="28" spans="2:15" x14ac:dyDescent="0.2">
      <c r="B28" s="39">
        <v>2007</v>
      </c>
      <c r="C28" s="193">
        <v>9</v>
      </c>
      <c r="D28" s="56">
        <v>15</v>
      </c>
      <c r="E28" s="194">
        <v>15</v>
      </c>
      <c r="F28" s="56">
        <v>18</v>
      </c>
      <c r="G28" s="193">
        <v>12</v>
      </c>
      <c r="H28" s="56">
        <v>12</v>
      </c>
      <c r="I28" s="56">
        <v>15</v>
      </c>
      <c r="J28" s="56">
        <v>17</v>
      </c>
      <c r="K28" s="56">
        <v>13</v>
      </c>
      <c r="L28" s="56">
        <v>14</v>
      </c>
      <c r="M28" s="56">
        <v>8</v>
      </c>
      <c r="N28" s="56">
        <v>12</v>
      </c>
      <c r="O28" s="195">
        <f t="shared" ref="O28:O35" si="3">SUM(C28:N28)</f>
        <v>160</v>
      </c>
    </row>
    <row r="29" spans="2:15" x14ac:dyDescent="0.2">
      <c r="B29" s="39">
        <v>2008</v>
      </c>
      <c r="C29" s="193">
        <v>18</v>
      </c>
      <c r="D29" s="56">
        <v>17</v>
      </c>
      <c r="E29" s="193">
        <v>15</v>
      </c>
      <c r="F29" s="56">
        <v>15</v>
      </c>
      <c r="G29" s="193">
        <v>14</v>
      </c>
      <c r="H29" s="56">
        <v>13</v>
      </c>
      <c r="I29" s="56">
        <v>11</v>
      </c>
      <c r="J29" s="56">
        <v>14</v>
      </c>
      <c r="K29" s="56">
        <v>10</v>
      </c>
      <c r="L29" s="56">
        <v>17</v>
      </c>
      <c r="M29" s="56">
        <v>11</v>
      </c>
      <c r="N29" s="56">
        <v>11</v>
      </c>
      <c r="O29" s="195">
        <f t="shared" si="3"/>
        <v>166</v>
      </c>
    </row>
    <row r="30" spans="2:15" x14ac:dyDescent="0.2">
      <c r="B30" s="39">
        <v>2009</v>
      </c>
      <c r="C30" s="193">
        <v>15</v>
      </c>
      <c r="D30" s="56">
        <v>13</v>
      </c>
      <c r="E30" s="193">
        <v>12</v>
      </c>
      <c r="F30" s="56">
        <v>12</v>
      </c>
      <c r="G30" s="193">
        <v>8</v>
      </c>
      <c r="H30" s="56">
        <v>10</v>
      </c>
      <c r="I30" s="56">
        <v>18</v>
      </c>
      <c r="J30" s="56">
        <v>16</v>
      </c>
      <c r="K30" s="56">
        <v>13</v>
      </c>
      <c r="L30" s="56">
        <v>12</v>
      </c>
      <c r="M30" s="56">
        <v>14</v>
      </c>
      <c r="N30" s="56">
        <v>9</v>
      </c>
      <c r="O30" s="195">
        <v>177</v>
      </c>
    </row>
    <row r="31" spans="2:15" x14ac:dyDescent="0.2">
      <c r="B31" s="39">
        <v>2010</v>
      </c>
      <c r="C31" s="193">
        <v>8</v>
      </c>
      <c r="D31" s="56">
        <v>12</v>
      </c>
      <c r="E31" s="193">
        <v>11</v>
      </c>
      <c r="F31" s="56">
        <v>5</v>
      </c>
      <c r="G31" s="193">
        <v>10</v>
      </c>
      <c r="H31" s="56">
        <v>21</v>
      </c>
      <c r="I31" s="56">
        <v>11</v>
      </c>
      <c r="J31" s="56">
        <v>16</v>
      </c>
      <c r="K31" s="56">
        <v>14</v>
      </c>
      <c r="L31" s="56">
        <v>16</v>
      </c>
      <c r="M31" s="56">
        <v>10</v>
      </c>
      <c r="N31" s="56">
        <v>18</v>
      </c>
      <c r="O31" s="195">
        <v>164</v>
      </c>
    </row>
    <row r="32" spans="2:15" x14ac:dyDescent="0.2">
      <c r="B32" s="39">
        <v>2011</v>
      </c>
      <c r="C32" s="193">
        <v>16</v>
      </c>
      <c r="D32" s="56">
        <v>17</v>
      </c>
      <c r="E32" s="193">
        <v>15</v>
      </c>
      <c r="F32" s="56">
        <v>11</v>
      </c>
      <c r="G32" s="193">
        <v>15</v>
      </c>
      <c r="H32" s="56">
        <v>16</v>
      </c>
      <c r="I32" s="56">
        <v>10</v>
      </c>
      <c r="J32" s="56">
        <v>15</v>
      </c>
      <c r="K32" s="56">
        <v>18</v>
      </c>
      <c r="L32" s="56">
        <v>13</v>
      </c>
      <c r="M32" s="56">
        <v>16</v>
      </c>
      <c r="N32" s="56">
        <v>14</v>
      </c>
      <c r="O32" s="195">
        <f t="shared" si="3"/>
        <v>176</v>
      </c>
    </row>
    <row r="33" spans="2:15" x14ac:dyDescent="0.2">
      <c r="B33" s="39">
        <v>2012</v>
      </c>
      <c r="C33" s="193">
        <v>18</v>
      </c>
      <c r="D33" s="56">
        <v>17</v>
      </c>
      <c r="E33" s="193">
        <v>15</v>
      </c>
      <c r="F33" s="56">
        <v>16</v>
      </c>
      <c r="G33" s="193">
        <v>12</v>
      </c>
      <c r="H33" s="56">
        <v>13</v>
      </c>
      <c r="I33" s="56">
        <v>16</v>
      </c>
      <c r="J33" s="56">
        <v>21</v>
      </c>
      <c r="K33" s="56">
        <v>14</v>
      </c>
      <c r="L33" s="56">
        <v>16</v>
      </c>
      <c r="M33" s="56">
        <v>12</v>
      </c>
      <c r="N33" s="56">
        <v>14</v>
      </c>
      <c r="O33" s="195">
        <f t="shared" si="3"/>
        <v>184</v>
      </c>
    </row>
    <row r="34" spans="2:15" x14ac:dyDescent="0.2">
      <c r="B34" s="39">
        <v>2013</v>
      </c>
      <c r="C34" s="193">
        <v>15</v>
      </c>
      <c r="D34" s="56">
        <v>18</v>
      </c>
      <c r="E34" s="193">
        <v>14</v>
      </c>
      <c r="F34" s="56">
        <v>12</v>
      </c>
      <c r="G34" s="193">
        <v>12</v>
      </c>
      <c r="H34" s="56">
        <v>14</v>
      </c>
      <c r="I34" s="56">
        <v>16</v>
      </c>
      <c r="J34" s="56">
        <v>16</v>
      </c>
      <c r="K34" s="56">
        <v>11</v>
      </c>
      <c r="L34" s="56">
        <v>17</v>
      </c>
      <c r="M34" s="56">
        <v>22</v>
      </c>
      <c r="N34" s="56">
        <v>15</v>
      </c>
      <c r="O34" s="195">
        <f t="shared" si="3"/>
        <v>182</v>
      </c>
    </row>
    <row r="35" spans="2:15" x14ac:dyDescent="0.2">
      <c r="B35" s="39">
        <v>2014</v>
      </c>
      <c r="C35" s="193">
        <v>13</v>
      </c>
      <c r="D35" s="56">
        <v>12</v>
      </c>
      <c r="E35" s="193">
        <v>8</v>
      </c>
      <c r="F35" s="56">
        <v>11</v>
      </c>
      <c r="G35" s="193">
        <v>11</v>
      </c>
      <c r="H35" s="56">
        <v>14</v>
      </c>
      <c r="I35" s="56">
        <v>15</v>
      </c>
      <c r="J35" s="56">
        <v>13</v>
      </c>
      <c r="K35" s="56">
        <v>20</v>
      </c>
      <c r="L35" s="56">
        <v>11</v>
      </c>
      <c r="M35" s="56">
        <v>18</v>
      </c>
      <c r="N35" s="56">
        <v>17</v>
      </c>
      <c r="O35" s="195">
        <f t="shared" si="3"/>
        <v>163</v>
      </c>
    </row>
    <row r="36" spans="2:15" x14ac:dyDescent="0.2">
      <c r="B36" s="39">
        <v>2015</v>
      </c>
      <c r="C36" s="193">
        <v>19</v>
      </c>
      <c r="D36" s="56">
        <v>16</v>
      </c>
      <c r="E36" s="193">
        <v>13</v>
      </c>
      <c r="F36" s="56">
        <v>14</v>
      </c>
      <c r="G36" s="193">
        <v>15</v>
      </c>
      <c r="H36" s="56">
        <v>14</v>
      </c>
      <c r="I36" s="56">
        <v>12</v>
      </c>
      <c r="J36" s="56">
        <v>8</v>
      </c>
      <c r="K36" s="56">
        <v>16</v>
      </c>
      <c r="L36" s="56">
        <v>12</v>
      </c>
      <c r="M36" s="56">
        <v>19</v>
      </c>
      <c r="N36" s="56">
        <v>12</v>
      </c>
      <c r="O36" s="195">
        <f t="shared" ref="O36:O41" si="4">SUM(C36:N36)</f>
        <v>170</v>
      </c>
    </row>
    <row r="37" spans="2:15" x14ac:dyDescent="0.2">
      <c r="B37" s="39">
        <v>2016</v>
      </c>
      <c r="C37" s="193">
        <v>13</v>
      </c>
      <c r="D37" s="56">
        <v>10</v>
      </c>
      <c r="E37" s="193">
        <v>19</v>
      </c>
      <c r="F37" s="56">
        <v>22</v>
      </c>
      <c r="G37" s="193">
        <v>14</v>
      </c>
      <c r="H37" s="56">
        <v>25</v>
      </c>
      <c r="I37" s="56">
        <v>17</v>
      </c>
      <c r="J37" s="56">
        <v>8</v>
      </c>
      <c r="K37" s="56">
        <v>16</v>
      </c>
      <c r="L37" s="56">
        <v>20</v>
      </c>
      <c r="M37" s="56">
        <v>17</v>
      </c>
      <c r="N37" s="56">
        <v>12</v>
      </c>
      <c r="O37" s="195">
        <f t="shared" si="4"/>
        <v>193</v>
      </c>
    </row>
    <row r="38" spans="2:15" x14ac:dyDescent="0.2">
      <c r="B38" s="39">
        <v>2017</v>
      </c>
      <c r="C38" s="193">
        <v>21</v>
      </c>
      <c r="D38" s="56">
        <v>13</v>
      </c>
      <c r="E38" s="193">
        <v>21</v>
      </c>
      <c r="F38" s="56">
        <v>21</v>
      </c>
      <c r="G38" s="193">
        <v>21</v>
      </c>
      <c r="H38" s="56">
        <v>10</v>
      </c>
      <c r="I38" s="56">
        <v>17</v>
      </c>
      <c r="J38" s="56">
        <v>17</v>
      </c>
      <c r="K38" s="56">
        <v>17</v>
      </c>
      <c r="L38" s="56">
        <v>19</v>
      </c>
      <c r="M38" s="56">
        <v>16</v>
      </c>
      <c r="N38" s="56">
        <v>23</v>
      </c>
      <c r="O38" s="195">
        <f t="shared" si="4"/>
        <v>216</v>
      </c>
    </row>
    <row r="39" spans="2:15" x14ac:dyDescent="0.2">
      <c r="B39" s="39">
        <v>2018</v>
      </c>
      <c r="C39" s="193">
        <v>19</v>
      </c>
      <c r="D39" s="56">
        <v>20</v>
      </c>
      <c r="E39" s="193">
        <v>25</v>
      </c>
      <c r="F39" s="56">
        <v>20</v>
      </c>
      <c r="G39" s="193">
        <v>19</v>
      </c>
      <c r="H39" s="56">
        <v>15</v>
      </c>
      <c r="I39" s="56">
        <v>9</v>
      </c>
      <c r="J39" s="56">
        <v>16</v>
      </c>
      <c r="K39" s="56">
        <v>17</v>
      </c>
      <c r="L39" s="56">
        <v>22</v>
      </c>
      <c r="M39" s="56">
        <v>20</v>
      </c>
      <c r="N39" s="56">
        <v>12</v>
      </c>
      <c r="O39" s="195">
        <f t="shared" si="4"/>
        <v>214</v>
      </c>
    </row>
    <row r="40" spans="2:15" x14ac:dyDescent="0.2">
      <c r="B40" s="39">
        <v>2019</v>
      </c>
      <c r="C40" s="193">
        <v>26</v>
      </c>
      <c r="D40" s="56">
        <v>15</v>
      </c>
      <c r="E40" s="193">
        <v>10</v>
      </c>
      <c r="F40" s="56">
        <v>20</v>
      </c>
      <c r="G40" s="193">
        <v>18</v>
      </c>
      <c r="H40" s="56">
        <v>23</v>
      </c>
      <c r="I40" s="56">
        <v>27</v>
      </c>
      <c r="J40" s="56">
        <v>17</v>
      </c>
      <c r="K40" s="56">
        <v>26</v>
      </c>
      <c r="L40" s="56">
        <v>20</v>
      </c>
      <c r="M40" s="56">
        <v>27</v>
      </c>
      <c r="N40" s="56">
        <v>21</v>
      </c>
      <c r="O40" s="195">
        <f t="shared" si="4"/>
        <v>250</v>
      </c>
    </row>
    <row r="41" spans="2:15" x14ac:dyDescent="0.2">
      <c r="B41" s="39">
        <v>2020</v>
      </c>
      <c r="C41" s="193">
        <v>19</v>
      </c>
      <c r="D41" s="56">
        <v>12</v>
      </c>
      <c r="E41" s="193">
        <v>26</v>
      </c>
      <c r="F41" s="56">
        <v>20</v>
      </c>
      <c r="G41" s="193">
        <v>15</v>
      </c>
      <c r="H41" s="56">
        <v>12</v>
      </c>
      <c r="I41" s="56">
        <v>17</v>
      </c>
      <c r="J41" s="56">
        <v>16</v>
      </c>
      <c r="K41" s="56">
        <v>17</v>
      </c>
      <c r="L41" s="56">
        <v>16</v>
      </c>
      <c r="M41" s="56">
        <v>19</v>
      </c>
      <c r="N41" s="56">
        <v>26</v>
      </c>
      <c r="O41" s="195">
        <f t="shared" si="4"/>
        <v>215</v>
      </c>
    </row>
    <row r="42" spans="2:15" x14ac:dyDescent="0.2">
      <c r="B42" s="134" t="s">
        <v>60</v>
      </c>
      <c r="C42" s="193"/>
      <c r="D42" s="63"/>
      <c r="E42" s="193"/>
      <c r="F42" s="63"/>
      <c r="G42" s="193"/>
      <c r="H42" s="63"/>
      <c r="I42" s="63"/>
      <c r="J42" s="56"/>
      <c r="K42" s="56"/>
      <c r="L42" s="56"/>
      <c r="M42" s="56"/>
      <c r="N42" s="56"/>
    </row>
    <row r="43" spans="2:15" x14ac:dyDescent="0.2">
      <c r="B43" s="64">
        <v>2007</v>
      </c>
      <c r="C43" s="196">
        <v>27</v>
      </c>
      <c r="D43" s="56">
        <v>48</v>
      </c>
      <c r="E43" s="193">
        <v>39</v>
      </c>
      <c r="F43" s="56">
        <v>35</v>
      </c>
      <c r="G43" s="193">
        <v>49</v>
      </c>
      <c r="H43" s="56">
        <v>56</v>
      </c>
      <c r="I43" s="56">
        <v>41</v>
      </c>
      <c r="J43" s="56">
        <v>37</v>
      </c>
      <c r="K43" s="56">
        <v>26</v>
      </c>
      <c r="L43" s="56">
        <v>26</v>
      </c>
      <c r="M43" s="56">
        <v>54</v>
      </c>
      <c r="N43" s="56">
        <v>44</v>
      </c>
      <c r="O43" s="195">
        <f t="shared" ref="O43:O47" si="5">SUM(C43:N43)</f>
        <v>482</v>
      </c>
    </row>
    <row r="44" spans="2:15" x14ac:dyDescent="0.2">
      <c r="B44" s="64">
        <v>2008</v>
      </c>
      <c r="C44" s="196">
        <v>35</v>
      </c>
      <c r="D44" s="56">
        <v>34</v>
      </c>
      <c r="E44" s="193">
        <v>48</v>
      </c>
      <c r="F44" s="56">
        <v>36</v>
      </c>
      <c r="G44" s="193">
        <v>49</v>
      </c>
      <c r="H44" s="56">
        <v>46</v>
      </c>
      <c r="I44" s="56">
        <v>45</v>
      </c>
      <c r="J44" s="56">
        <v>35</v>
      </c>
      <c r="K44" s="56">
        <v>30</v>
      </c>
      <c r="L44" s="56">
        <v>36</v>
      </c>
      <c r="M44" s="56">
        <v>45</v>
      </c>
      <c r="N44" s="56">
        <v>48</v>
      </c>
      <c r="O44" s="195">
        <f t="shared" si="5"/>
        <v>487</v>
      </c>
    </row>
    <row r="45" spans="2:15" x14ac:dyDescent="0.2">
      <c r="B45" s="64">
        <v>2009</v>
      </c>
      <c r="C45" s="196">
        <v>37</v>
      </c>
      <c r="D45" s="56">
        <v>48</v>
      </c>
      <c r="E45" s="193">
        <v>43</v>
      </c>
      <c r="F45" s="56">
        <f>50+1</f>
        <v>51</v>
      </c>
      <c r="G45" s="193">
        <f>57+1</f>
        <v>58</v>
      </c>
      <c r="H45" s="56">
        <f>47+2</f>
        <v>49</v>
      </c>
      <c r="I45" s="56">
        <f>37+1</f>
        <v>38</v>
      </c>
      <c r="J45" s="56">
        <f>56+1</f>
        <v>57</v>
      </c>
      <c r="K45" s="56">
        <f>23+1</f>
        <v>24</v>
      </c>
      <c r="L45" s="56">
        <v>41</v>
      </c>
      <c r="M45" s="56">
        <v>38</v>
      </c>
      <c r="N45" s="56">
        <v>70</v>
      </c>
      <c r="O45" s="195">
        <f t="shared" si="5"/>
        <v>554</v>
      </c>
    </row>
    <row r="46" spans="2:15" x14ac:dyDescent="0.2">
      <c r="B46" s="39">
        <v>2010</v>
      </c>
      <c r="C46" s="196">
        <v>40</v>
      </c>
      <c r="D46" s="56">
        <v>42</v>
      </c>
      <c r="E46" s="193">
        <v>47</v>
      </c>
      <c r="F46" s="56">
        <v>40</v>
      </c>
      <c r="G46" s="193">
        <v>45</v>
      </c>
      <c r="H46" s="56">
        <v>45</v>
      </c>
      <c r="I46" s="56">
        <v>59</v>
      </c>
      <c r="J46" s="56">
        <v>52</v>
      </c>
      <c r="K46" s="56">
        <v>35</v>
      </c>
      <c r="L46" s="56">
        <v>32</v>
      </c>
      <c r="M46" s="56">
        <v>36</v>
      </c>
      <c r="N46" s="56">
        <v>57</v>
      </c>
      <c r="O46" s="195">
        <f t="shared" si="5"/>
        <v>530</v>
      </c>
    </row>
    <row r="47" spans="2:15" x14ac:dyDescent="0.2">
      <c r="B47" s="39">
        <v>2011</v>
      </c>
      <c r="C47" s="196">
        <v>34</v>
      </c>
      <c r="D47" s="56">
        <v>42</v>
      </c>
      <c r="E47" s="193">
        <v>57</v>
      </c>
      <c r="F47" s="56">
        <v>59</v>
      </c>
      <c r="G47" s="193">
        <v>50</v>
      </c>
      <c r="H47" s="56">
        <v>44</v>
      </c>
      <c r="I47" s="56">
        <v>52</v>
      </c>
      <c r="J47" s="56">
        <v>34</v>
      </c>
      <c r="K47" s="56">
        <v>32</v>
      </c>
      <c r="L47" s="56">
        <v>45</v>
      </c>
      <c r="M47" s="56">
        <v>35</v>
      </c>
      <c r="N47" s="56">
        <v>49</v>
      </c>
      <c r="O47" s="195">
        <f t="shared" si="5"/>
        <v>533</v>
      </c>
    </row>
    <row r="48" spans="2:15" x14ac:dyDescent="0.2">
      <c r="B48" s="64">
        <v>2012</v>
      </c>
      <c r="C48" s="196">
        <v>38</v>
      </c>
      <c r="D48" s="56">
        <v>41</v>
      </c>
      <c r="E48" s="193">
        <v>43</v>
      </c>
      <c r="F48" s="56">
        <v>38</v>
      </c>
      <c r="G48" s="193">
        <v>47</v>
      </c>
      <c r="H48" s="56">
        <v>53</v>
      </c>
      <c r="I48" s="56">
        <v>44</v>
      </c>
      <c r="J48" s="56">
        <v>24</v>
      </c>
      <c r="K48" s="56">
        <v>35</v>
      </c>
      <c r="L48" s="56">
        <v>25</v>
      </c>
      <c r="M48" s="56">
        <v>32</v>
      </c>
      <c r="N48" s="56">
        <v>53</v>
      </c>
      <c r="O48" s="197">
        <f t="shared" ref="O48:O56" si="6">SUM(C48:N48)</f>
        <v>473</v>
      </c>
    </row>
    <row r="49" spans="2:15" x14ac:dyDescent="0.2">
      <c r="B49" s="64">
        <v>2013</v>
      </c>
      <c r="C49" s="196">
        <v>31</v>
      </c>
      <c r="D49" s="56">
        <v>48</v>
      </c>
      <c r="E49" s="193">
        <v>45</v>
      </c>
      <c r="F49" s="56">
        <v>50</v>
      </c>
      <c r="G49" s="193">
        <v>44</v>
      </c>
      <c r="H49" s="56">
        <v>48</v>
      </c>
      <c r="I49" s="56">
        <v>47</v>
      </c>
      <c r="J49" s="56">
        <v>38</v>
      </c>
      <c r="K49" s="56">
        <v>43</v>
      </c>
      <c r="L49" s="56">
        <v>45</v>
      </c>
      <c r="M49" s="56">
        <v>37</v>
      </c>
      <c r="N49" s="56">
        <v>51</v>
      </c>
      <c r="O49" s="198">
        <f t="shared" si="6"/>
        <v>527</v>
      </c>
    </row>
    <row r="50" spans="2:15" x14ac:dyDescent="0.2">
      <c r="B50" s="64">
        <v>2014</v>
      </c>
      <c r="C50" s="196">
        <v>30</v>
      </c>
      <c r="D50" s="1">
        <v>23</v>
      </c>
      <c r="E50" s="1">
        <v>51</v>
      </c>
      <c r="F50" s="1">
        <v>45</v>
      </c>
      <c r="G50" s="1">
        <v>36</v>
      </c>
      <c r="H50" s="1">
        <v>43</v>
      </c>
      <c r="I50" s="1">
        <v>39</v>
      </c>
      <c r="J50" s="1">
        <v>43</v>
      </c>
      <c r="K50" s="1">
        <v>26</v>
      </c>
      <c r="L50" s="1">
        <v>30</v>
      </c>
      <c r="M50" s="1">
        <v>38</v>
      </c>
      <c r="N50" s="1">
        <v>48</v>
      </c>
      <c r="O50" s="198">
        <f t="shared" si="6"/>
        <v>452</v>
      </c>
    </row>
    <row r="51" spans="2:15" x14ac:dyDescent="0.2">
      <c r="B51" s="64">
        <v>2015</v>
      </c>
      <c r="C51" s="196">
        <v>38</v>
      </c>
      <c r="D51" s="1">
        <v>35</v>
      </c>
      <c r="E51" s="1">
        <v>39</v>
      </c>
      <c r="F51" s="1">
        <v>35</v>
      </c>
      <c r="G51" s="1">
        <v>32</v>
      </c>
      <c r="H51" s="1">
        <v>46</v>
      </c>
      <c r="I51" s="1">
        <v>52</v>
      </c>
      <c r="J51" s="1">
        <v>53</v>
      </c>
      <c r="K51" s="1">
        <v>27</v>
      </c>
      <c r="L51" s="1">
        <v>30</v>
      </c>
      <c r="M51" s="1">
        <v>42</v>
      </c>
      <c r="N51" s="1">
        <v>39</v>
      </c>
      <c r="O51" s="198">
        <f t="shared" si="6"/>
        <v>468</v>
      </c>
    </row>
    <row r="52" spans="2:15" x14ac:dyDescent="0.2">
      <c r="B52" s="64">
        <v>2016</v>
      </c>
      <c r="C52" s="196">
        <v>33</v>
      </c>
      <c r="D52" s="4">
        <v>37</v>
      </c>
      <c r="E52" s="4">
        <v>46</v>
      </c>
      <c r="F52" s="4">
        <v>48</v>
      </c>
      <c r="G52" s="4">
        <v>39</v>
      </c>
      <c r="H52" s="4">
        <v>36</v>
      </c>
      <c r="I52" s="4">
        <v>58</v>
      </c>
      <c r="J52" s="4">
        <v>42</v>
      </c>
      <c r="K52" s="4">
        <v>27</v>
      </c>
      <c r="L52" s="4">
        <v>40</v>
      </c>
      <c r="M52" s="4">
        <v>34</v>
      </c>
      <c r="N52" s="4">
        <v>53</v>
      </c>
      <c r="O52" s="198">
        <f t="shared" si="6"/>
        <v>493</v>
      </c>
    </row>
    <row r="53" spans="2:15" x14ac:dyDescent="0.2">
      <c r="B53" s="64">
        <v>2017</v>
      </c>
      <c r="C53" s="196">
        <v>35</v>
      </c>
      <c r="D53" s="4">
        <v>37</v>
      </c>
      <c r="E53" s="4">
        <v>35</v>
      </c>
      <c r="F53" s="4">
        <v>51</v>
      </c>
      <c r="G53" s="4">
        <v>36</v>
      </c>
      <c r="H53" s="4">
        <v>28</v>
      </c>
      <c r="I53" s="4">
        <v>61</v>
      </c>
      <c r="J53" s="4">
        <v>34</v>
      </c>
      <c r="K53" s="4">
        <v>43</v>
      </c>
      <c r="L53" s="4">
        <v>48</v>
      </c>
      <c r="M53" s="4">
        <v>50</v>
      </c>
      <c r="N53" s="4">
        <v>55</v>
      </c>
      <c r="O53" s="198">
        <f t="shared" si="6"/>
        <v>513</v>
      </c>
    </row>
    <row r="54" spans="2:15" x14ac:dyDescent="0.2">
      <c r="B54" s="64">
        <v>2018</v>
      </c>
      <c r="C54" s="196">
        <v>41</v>
      </c>
      <c r="D54" s="4">
        <v>38</v>
      </c>
      <c r="E54" s="4">
        <v>33</v>
      </c>
      <c r="F54" s="4">
        <v>44</v>
      </c>
      <c r="G54" s="4">
        <v>57</v>
      </c>
      <c r="H54" s="4">
        <v>46</v>
      </c>
      <c r="I54" s="4">
        <v>48</v>
      </c>
      <c r="J54" s="4">
        <v>42</v>
      </c>
      <c r="K54" s="4">
        <v>47</v>
      </c>
      <c r="L54" s="4">
        <v>45</v>
      </c>
      <c r="M54" s="4">
        <v>36</v>
      </c>
      <c r="N54" s="4">
        <v>39</v>
      </c>
      <c r="O54" s="198">
        <f t="shared" si="6"/>
        <v>516</v>
      </c>
    </row>
    <row r="55" spans="2:15" x14ac:dyDescent="0.2">
      <c r="B55" s="64">
        <v>2019</v>
      </c>
      <c r="C55" s="196">
        <v>37</v>
      </c>
      <c r="D55" s="4">
        <v>19</v>
      </c>
      <c r="E55" s="4">
        <v>49</v>
      </c>
      <c r="F55" s="4">
        <v>44</v>
      </c>
      <c r="G55" s="4">
        <v>33</v>
      </c>
      <c r="H55" s="4">
        <v>39</v>
      </c>
      <c r="I55" s="4">
        <v>43</v>
      </c>
      <c r="J55" s="4">
        <v>51</v>
      </c>
      <c r="K55" s="4">
        <v>30</v>
      </c>
      <c r="L55" s="4">
        <v>52</v>
      </c>
      <c r="M55" s="4">
        <v>43</v>
      </c>
      <c r="N55" s="4">
        <v>62</v>
      </c>
      <c r="O55" s="198">
        <f t="shared" si="6"/>
        <v>502</v>
      </c>
    </row>
    <row r="56" spans="2:15" x14ac:dyDescent="0.2">
      <c r="B56" s="199">
        <v>2020</v>
      </c>
      <c r="C56" s="200">
        <v>40</v>
      </c>
      <c r="D56" s="5">
        <v>59</v>
      </c>
      <c r="E56" s="5">
        <v>37</v>
      </c>
      <c r="F56" s="5">
        <v>12</v>
      </c>
      <c r="G56" s="5">
        <v>54</v>
      </c>
      <c r="H56" s="5">
        <v>67</v>
      </c>
      <c r="I56" s="5">
        <v>51</v>
      </c>
      <c r="J56" s="5">
        <v>74</v>
      </c>
      <c r="K56" s="5">
        <v>35</v>
      </c>
      <c r="L56" s="5">
        <v>62</v>
      </c>
      <c r="M56" s="5">
        <v>71</v>
      </c>
      <c r="N56" s="5">
        <v>72</v>
      </c>
      <c r="O56" s="201">
        <f t="shared" si="6"/>
        <v>634</v>
      </c>
    </row>
    <row r="57" spans="2:15" x14ac:dyDescent="0.2">
      <c r="B57" s="6" t="s">
        <v>72</v>
      </c>
      <c r="C57" s="7"/>
      <c r="D57" s="8"/>
      <c r="E57" s="7"/>
      <c r="F57" s="8"/>
      <c r="G57" s="7"/>
      <c r="H57" s="7"/>
      <c r="I57" s="7"/>
      <c r="J57" s="7"/>
      <c r="K57" s="7"/>
      <c r="L57" s="7"/>
      <c r="M57" s="7"/>
      <c r="N57" s="7"/>
      <c r="O57" s="7"/>
    </row>
    <row r="58" spans="2:15" x14ac:dyDescent="0.2">
      <c r="C58" s="7"/>
      <c r="D58" s="8"/>
      <c r="E58" s="7"/>
      <c r="F58" s="8"/>
      <c r="G58" s="7"/>
      <c r="H58" s="7"/>
      <c r="I58" s="7"/>
      <c r="J58" s="7"/>
      <c r="K58" s="7"/>
      <c r="L58" s="7"/>
      <c r="M58" s="7"/>
      <c r="N58" s="7"/>
      <c r="O58" s="7"/>
    </row>
    <row r="59" spans="2:15" x14ac:dyDescent="0.2">
      <c r="B59" s="6"/>
      <c r="C59" s="7"/>
      <c r="D59" s="8"/>
      <c r="E59" s="7"/>
      <c r="F59" s="8"/>
      <c r="G59" s="7"/>
      <c r="H59" s="7"/>
      <c r="I59" s="7"/>
      <c r="J59" s="7"/>
      <c r="K59" s="7"/>
      <c r="L59" s="7"/>
      <c r="M59" s="7"/>
      <c r="N59" s="7"/>
      <c r="O59" s="7"/>
    </row>
    <row r="60" spans="2:15" x14ac:dyDescent="0.2">
      <c r="B60" s="6"/>
      <c r="C60" s="7"/>
      <c r="D60" s="8"/>
      <c r="E60" s="7"/>
      <c r="F60" s="8"/>
      <c r="G60" s="7"/>
      <c r="H60" s="7"/>
      <c r="I60" s="7"/>
      <c r="J60" s="7"/>
      <c r="K60" s="7"/>
      <c r="L60" s="7"/>
      <c r="M60" s="7"/>
      <c r="N60" s="7"/>
      <c r="O60" s="7"/>
    </row>
    <row r="61" spans="2:15" x14ac:dyDescent="0.2">
      <c r="B61" s="6"/>
      <c r="C61" s="7"/>
      <c r="D61" s="8"/>
      <c r="E61" s="7"/>
      <c r="F61" s="8"/>
      <c r="G61" s="7"/>
      <c r="H61" s="7"/>
      <c r="I61" s="7"/>
      <c r="J61" s="7"/>
      <c r="K61" s="7"/>
      <c r="L61" s="7"/>
      <c r="M61" s="7"/>
      <c r="N61" s="7"/>
      <c r="O61" s="7"/>
    </row>
    <row r="62" spans="2:15" x14ac:dyDescent="0.2">
      <c r="B62" s="6"/>
      <c r="C62" s="7"/>
      <c r="D62" s="8"/>
      <c r="E62" s="7"/>
      <c r="F62" s="8"/>
      <c r="G62" s="7"/>
      <c r="H62" s="7"/>
      <c r="I62" s="7"/>
      <c r="J62" s="7"/>
      <c r="K62" s="7"/>
      <c r="L62" s="7"/>
      <c r="M62" s="7"/>
      <c r="N62" s="7"/>
      <c r="O62" s="7"/>
    </row>
    <row r="63" spans="2:15" x14ac:dyDescent="0.2">
      <c r="B63" s="6"/>
      <c r="C63" s="7"/>
      <c r="D63" s="8"/>
      <c r="E63" s="7"/>
      <c r="F63" s="8"/>
      <c r="G63" s="7"/>
      <c r="H63" s="7"/>
      <c r="I63" s="7"/>
      <c r="J63" s="7"/>
      <c r="K63" s="7"/>
      <c r="L63" s="7"/>
      <c r="M63" s="7"/>
      <c r="N63" s="7"/>
      <c r="O63" s="7"/>
    </row>
    <row r="64" spans="2:15" x14ac:dyDescent="0.2">
      <c r="B64" s="6"/>
      <c r="C64" s="7"/>
      <c r="D64" s="8"/>
      <c r="E64" s="7"/>
      <c r="F64" s="8"/>
      <c r="G64" s="7"/>
      <c r="H64" s="7"/>
      <c r="I64" s="7"/>
      <c r="J64" s="7"/>
      <c r="K64" s="7"/>
      <c r="L64" s="7"/>
      <c r="M64" s="7"/>
      <c r="N64" s="7"/>
      <c r="O64" s="7"/>
    </row>
    <row r="65" spans="2:15" x14ac:dyDescent="0.2">
      <c r="B65" s="6"/>
      <c r="C65" s="7"/>
      <c r="D65" s="8"/>
      <c r="E65" s="7"/>
      <c r="F65" s="8"/>
      <c r="G65" s="7"/>
      <c r="H65" s="7"/>
      <c r="I65" s="7"/>
      <c r="J65" s="7"/>
      <c r="K65" s="7"/>
      <c r="L65" s="7"/>
      <c r="M65" s="7"/>
      <c r="N65" s="7"/>
      <c r="O65" s="7"/>
    </row>
    <row r="66" spans="2:15" x14ac:dyDescent="0.2">
      <c r="B66" s="6"/>
      <c r="C66" s="7"/>
      <c r="D66" s="8"/>
      <c r="E66" s="7"/>
      <c r="F66" s="8"/>
      <c r="G66" s="7"/>
      <c r="H66" s="7"/>
      <c r="I66" s="7"/>
      <c r="J66" s="7"/>
      <c r="K66" s="7"/>
      <c r="L66" s="7"/>
      <c r="M66" s="7"/>
      <c r="N66" s="7"/>
      <c r="O66" s="7"/>
    </row>
    <row r="70" spans="2:15" x14ac:dyDescent="0.2">
      <c r="B70" s="213">
        <v>25</v>
      </c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</row>
  </sheetData>
  <mergeCells count="2">
    <mergeCell ref="C7:O7"/>
    <mergeCell ref="B70:O70"/>
  </mergeCells>
  <pageMargins left="0.7" right="0.7" top="0.75" bottom="0.75" header="0.3" footer="0.3"/>
  <pageSetup scale="86" orientation="portrait" r:id="rId1"/>
  <ignoredErrors>
    <ignoredError sqref="B7" numberStoredAsText="1"/>
    <ignoredError sqref="O13:O17 O28:O29 O43:O44 O32:O41 O19:O26 O46:O56" formulaRange="1"/>
    <ignoredError sqref="O18" formula="1" formulaRange="1"/>
  </ignoredErrors>
  <drawing r:id="rId2"/>
  <legacyDrawing r:id="rId3"/>
  <oleObjects>
    <mc:AlternateContent xmlns:mc="http://schemas.openxmlformats.org/markup-compatibility/2006">
      <mc:Choice Requires="x14">
        <oleObject progId="MSPhotoEd.3" shapeId="7169" r:id="rId4">
          <objectPr defaultSize="0" autoPict="0" r:id="rId5">
            <anchor moveWithCells="1" sizeWithCells="1">
              <from>
                <xdr:col>1</xdr:col>
                <xdr:colOff>38100</xdr:colOff>
                <xdr:row>0</xdr:row>
                <xdr:rowOff>38100</xdr:rowOff>
              </from>
              <to>
                <xdr:col>2</xdr:col>
                <xdr:colOff>123825</xdr:colOff>
                <xdr:row>2</xdr:row>
                <xdr:rowOff>104775</xdr:rowOff>
              </to>
            </anchor>
          </objectPr>
        </oleObject>
      </mc:Choice>
      <mc:Fallback>
        <oleObject progId="MSPhotoEd.3" shapeId="716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2.01</vt:lpstr>
      <vt:lpstr>2.02</vt:lpstr>
      <vt:lpstr>2.03</vt:lpstr>
      <vt:lpstr>2.04</vt:lpstr>
      <vt:lpstr>2.05</vt:lpstr>
      <vt:lpstr>2.05b</vt:lpstr>
      <vt:lpstr>2.06</vt:lpstr>
      <vt:lpstr>2.07</vt:lpstr>
      <vt:lpstr>'2.01'!Print_Area</vt:lpstr>
      <vt:lpstr>'2.02'!Print_Area</vt:lpstr>
      <vt:lpstr>'2.03'!Print_Area</vt:lpstr>
      <vt:lpstr>'2.05'!Print_Area</vt:lpstr>
      <vt:lpstr>'2.06'!Print_Area</vt:lpstr>
      <vt:lpstr>'2.07'!Print_Area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2021-09-22T19:53:38Z</dcterms:modified>
</cp:coreProperties>
</file>