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700"/>
  </bookViews>
  <sheets>
    <sheet name=".01" sheetId="2" r:id="rId1"/>
    <sheet name=".02" sheetId="3" r:id="rId2"/>
    <sheet name=".03" sheetId="4" r:id="rId3"/>
    <sheet name=".04new" sheetId="5" r:id="rId4"/>
    <sheet name=".05n" sheetId="6" r:id="rId5"/>
    <sheet name=".06" sheetId="7" r:id="rId6"/>
  </sheets>
  <externalReferences>
    <externalReference r:id="rId7"/>
  </externalReferences>
  <definedNames>
    <definedName name="_xlnm.Print_Area" localSheetId="0">'.01'!$A$1:$L$48</definedName>
    <definedName name="_xlnm.Print_Area" localSheetId="1">'.02'!$A$1:$P$60</definedName>
    <definedName name="_xlnm.Print_Area" localSheetId="2">'.03'!$A$1:$P$60</definedName>
    <definedName name="_xlnm.Print_Area" localSheetId="4">'.05n'!$A$1:$H$38</definedName>
    <definedName name="_xlnm.Print_Area" localSheetId="5">'.06'!$A$1:$K$45</definedName>
  </definedNames>
  <calcPr calcId="145621"/>
</workbook>
</file>

<file path=xl/calcChain.xml><?xml version="1.0" encoding="utf-8"?>
<calcChain xmlns="http://schemas.openxmlformats.org/spreadsheetml/2006/main">
  <c r="I14" i="2" l="1"/>
  <c r="J35" i="2"/>
  <c r="I32" i="2"/>
  <c r="I33" i="2"/>
  <c r="F33" i="2"/>
  <c r="F32" i="2"/>
  <c r="F36" i="2"/>
  <c r="F29" i="6" l="1"/>
  <c r="G29" i="6" s="1"/>
  <c r="F28" i="6"/>
  <c r="N15" i="4" l="1"/>
  <c r="L15" i="4"/>
  <c r="J15" i="4"/>
  <c r="H15" i="4"/>
  <c r="J36" i="2"/>
  <c r="E18" i="2"/>
  <c r="O51" i="4" l="1"/>
  <c r="N15" i="3"/>
  <c r="O27" i="3" s="1"/>
  <c r="I36" i="2"/>
  <c r="O21" i="3" l="1"/>
  <c r="O18" i="4"/>
  <c r="O42" i="4"/>
  <c r="O21" i="4"/>
  <c r="O33" i="4"/>
  <c r="O45" i="4"/>
  <c r="O24" i="4"/>
  <c r="O36" i="4"/>
  <c r="O48" i="4"/>
  <c r="O30" i="4"/>
  <c r="O27" i="4"/>
  <c r="O39" i="4"/>
  <c r="O18" i="3"/>
  <c r="O24" i="3"/>
  <c r="J35" i="7"/>
  <c r="I35" i="7"/>
  <c r="H35" i="7"/>
  <c r="G35" i="7"/>
  <c r="F35" i="7"/>
  <c r="E35" i="7"/>
  <c r="G26" i="7"/>
  <c r="F26" i="7"/>
  <c r="E26" i="7"/>
  <c r="G28" i="6"/>
  <c r="G27" i="6"/>
  <c r="F26" i="6"/>
  <c r="E26" i="6"/>
  <c r="F25" i="6"/>
  <c r="E25" i="6"/>
  <c r="G25" i="6" s="1"/>
  <c r="F24" i="6"/>
  <c r="E24" i="6"/>
  <c r="G24" i="6" s="1"/>
  <c r="F23" i="6"/>
  <c r="E23" i="6"/>
  <c r="G23" i="6" s="1"/>
  <c r="F22" i="6"/>
  <c r="E22" i="6"/>
  <c r="G22" i="6" s="1"/>
  <c r="F21" i="6"/>
  <c r="E21" i="6"/>
  <c r="G21" i="6" s="1"/>
  <c r="F20" i="6"/>
  <c r="E20" i="6"/>
  <c r="G20" i="6" s="1"/>
  <c r="F17" i="6"/>
  <c r="E17" i="6"/>
  <c r="G17" i="6" s="1"/>
  <c r="F16" i="6"/>
  <c r="E16" i="6"/>
  <c r="G16" i="6" s="1"/>
  <c r="F15" i="6"/>
  <c r="E15" i="6"/>
  <c r="G15" i="6" s="1"/>
  <c r="F14" i="6"/>
  <c r="E14" i="6"/>
  <c r="G14" i="6" s="1"/>
  <c r="K51" i="4"/>
  <c r="I51" i="4"/>
  <c r="K48" i="4"/>
  <c r="I48" i="4"/>
  <c r="K45" i="4"/>
  <c r="I45" i="4"/>
  <c r="K42" i="4"/>
  <c r="I42" i="4"/>
  <c r="K39" i="4"/>
  <c r="I39" i="4"/>
  <c r="K36" i="4"/>
  <c r="I36" i="4"/>
  <c r="K33" i="4"/>
  <c r="I33" i="4"/>
  <c r="K30" i="4"/>
  <c r="I30" i="4"/>
  <c r="K27" i="4"/>
  <c r="I27" i="4"/>
  <c r="K24" i="4"/>
  <c r="I24" i="4"/>
  <c r="K21" i="4"/>
  <c r="I21" i="4"/>
  <c r="K18" i="4"/>
  <c r="I18" i="4"/>
  <c r="F15" i="4"/>
  <c r="G51" i="4" s="1"/>
  <c r="D15" i="4"/>
  <c r="E48" i="4" s="1"/>
  <c r="B8" i="4"/>
  <c r="L15" i="3"/>
  <c r="M21" i="3" s="1"/>
  <c r="J15" i="3"/>
  <c r="K27" i="3" s="1"/>
  <c r="H15" i="3"/>
  <c r="I21" i="3" s="1"/>
  <c r="F15" i="3"/>
  <c r="G27" i="3" s="1"/>
  <c r="D15" i="3"/>
  <c r="E21" i="3" s="1"/>
  <c r="K36" i="2"/>
  <c r="I35" i="2"/>
  <c r="F35" i="2"/>
  <c r="J34" i="2"/>
  <c r="K35" i="2" s="1"/>
  <c r="I34" i="2"/>
  <c r="F34" i="2"/>
  <c r="J33" i="2"/>
  <c r="J32" i="2"/>
  <c r="J30" i="2"/>
  <c r="I30" i="2"/>
  <c r="F30" i="2"/>
  <c r="J29" i="2"/>
  <c r="I29" i="2"/>
  <c r="F29" i="2"/>
  <c r="J28" i="2"/>
  <c r="I28" i="2"/>
  <c r="F28" i="2"/>
  <c r="J27" i="2"/>
  <c r="I27" i="2"/>
  <c r="F27" i="2"/>
  <c r="J26" i="2"/>
  <c r="I26" i="2"/>
  <c r="F26" i="2"/>
  <c r="J24" i="2"/>
  <c r="I24" i="2"/>
  <c r="I23" i="2"/>
  <c r="J22" i="2"/>
  <c r="H21" i="2"/>
  <c r="I22" i="2" s="1"/>
  <c r="F21" i="2"/>
  <c r="H20" i="2"/>
  <c r="J20" i="2" s="1"/>
  <c r="H18" i="2"/>
  <c r="I18" i="2" s="1"/>
  <c r="F18" i="2"/>
  <c r="J17" i="2"/>
  <c r="I17" i="2"/>
  <c r="F17" i="2"/>
  <c r="J16" i="2"/>
  <c r="K16" i="2" s="1"/>
  <c r="I16" i="2"/>
  <c r="F16" i="2"/>
  <c r="J15" i="2"/>
  <c r="I15" i="2"/>
  <c r="F15" i="2"/>
  <c r="J14" i="2"/>
  <c r="F14" i="2"/>
  <c r="I13" i="2"/>
  <c r="F13" i="2"/>
  <c r="G26" i="6" l="1"/>
  <c r="K15" i="2"/>
  <c r="O15" i="4"/>
  <c r="M48" i="4"/>
  <c r="M21" i="4"/>
  <c r="K30" i="2"/>
  <c r="K32" i="2"/>
  <c r="K34" i="2"/>
  <c r="K33" i="2"/>
  <c r="K26" i="2"/>
  <c r="K28" i="2"/>
  <c r="O15" i="3"/>
  <c r="K17" i="2"/>
  <c r="J18" i="2"/>
  <c r="K18" i="2" s="1"/>
  <c r="F20" i="2"/>
  <c r="I20" i="2"/>
  <c r="J21" i="2"/>
  <c r="K21" i="2" s="1"/>
  <c r="F22" i="2"/>
  <c r="K27" i="2"/>
  <c r="K29" i="2"/>
  <c r="I21" i="2"/>
  <c r="F23" i="2"/>
  <c r="J23" i="2"/>
  <c r="F24" i="2"/>
  <c r="E15" i="3"/>
  <c r="G15" i="3"/>
  <c r="G18" i="3"/>
  <c r="K18" i="3"/>
  <c r="G21" i="3"/>
  <c r="K21" i="3"/>
  <c r="E24" i="3"/>
  <c r="I24" i="3"/>
  <c r="M24" i="3"/>
  <c r="E27" i="3"/>
  <c r="I27" i="3"/>
  <c r="M27" i="3"/>
  <c r="E15" i="4"/>
  <c r="G18" i="4"/>
  <c r="E21" i="4"/>
  <c r="G24" i="4"/>
  <c r="G27" i="4"/>
  <c r="G30" i="4"/>
  <c r="G33" i="4"/>
  <c r="G36" i="4"/>
  <c r="G39" i="4"/>
  <c r="G42" i="4"/>
  <c r="G45" i="4"/>
  <c r="G48" i="4"/>
  <c r="E51" i="4"/>
  <c r="M51" i="4"/>
  <c r="K15" i="3"/>
  <c r="E18" i="3"/>
  <c r="I18" i="3"/>
  <c r="M18" i="3"/>
  <c r="G24" i="3"/>
  <c r="K24" i="3"/>
  <c r="E18" i="4"/>
  <c r="M18" i="4"/>
  <c r="G21" i="4"/>
  <c r="E24" i="4"/>
  <c r="M24" i="4"/>
  <c r="E27" i="4"/>
  <c r="M27" i="4"/>
  <c r="E30" i="4"/>
  <c r="M30" i="4"/>
  <c r="E33" i="4"/>
  <c r="M33" i="4"/>
  <c r="E36" i="4"/>
  <c r="M36" i="4"/>
  <c r="E39" i="4"/>
  <c r="M39" i="4"/>
  <c r="E42" i="4"/>
  <c r="M42" i="4"/>
  <c r="E45" i="4"/>
  <c r="M45" i="4"/>
  <c r="G15" i="4" l="1"/>
  <c r="M15" i="3"/>
  <c r="K24" i="2"/>
  <c r="K23" i="2"/>
  <c r="K22" i="2"/>
  <c r="M15" i="4"/>
  <c r="K20" i="2"/>
</calcChain>
</file>

<file path=xl/sharedStrings.xml><?xml version="1.0" encoding="utf-8"?>
<sst xmlns="http://schemas.openxmlformats.org/spreadsheetml/2006/main" count="147" uniqueCount="101">
  <si>
    <t>Visitor Arrivals in the Cayman Islands, 1996 - 2015</t>
  </si>
  <si>
    <t>Air Arrivals</t>
  </si>
  <si>
    <t>Sea (Cruise Ship) Arrivals</t>
  </si>
  <si>
    <t>Total Visitors</t>
  </si>
  <si>
    <t>Year</t>
  </si>
  <si>
    <t>Visitors            ('000)</t>
  </si>
  <si>
    <t>Percent Change</t>
  </si>
  <si>
    <t>Ship Calls</t>
  </si>
  <si>
    <t>Visitors   ('000)</t>
  </si>
  <si>
    <t xml:space="preserve"> </t>
  </si>
  <si>
    <t>Note:</t>
  </si>
  <si>
    <t>Cruise ship passengers generally come ashore for less than a day.</t>
  </si>
  <si>
    <t>New series started in 2000 - returning residents were included in air arrivals data prior to 2000.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</si>
  <si>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Department of Tourism</t>
    </r>
  </si>
  <si>
    <t>Visitor Air Arrivals by Country of Origin, 2010 - 2015</t>
  </si>
  <si>
    <t>('000) and %</t>
  </si>
  <si>
    <t>Country of Origin</t>
  </si>
  <si>
    <t>#</t>
  </si>
  <si>
    <t>%</t>
  </si>
  <si>
    <t>All Countries</t>
  </si>
  <si>
    <t>U.S.A.</t>
  </si>
  <si>
    <t>Canada</t>
  </si>
  <si>
    <t>Europe</t>
  </si>
  <si>
    <t>Rest of World</t>
  </si>
  <si>
    <t>Visitor Air Arrivals, 2010 - 2015</t>
  </si>
  <si>
    <t>Month of Arrival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</si>
  <si>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</si>
  <si>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</si>
  <si>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</si>
  <si>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</si>
  <si>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</si>
  <si>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</si>
  <si>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</si>
  <si>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</si>
  <si>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</si>
  <si>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</si>
  <si>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</si>
  <si>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</si>
  <si>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</si>
  <si>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Visitor Air Arrivals by Selected Characteristics, 2009 -  2015</t>
  </si>
  <si>
    <t>Percent</t>
  </si>
  <si>
    <t>Sex</t>
  </si>
  <si>
    <t xml:space="preserve">  Female</t>
  </si>
  <si>
    <t xml:space="preserve">  Male</t>
  </si>
  <si>
    <t>Age</t>
  </si>
  <si>
    <t xml:space="preserve">  0-18</t>
  </si>
  <si>
    <t xml:space="preserve">  19-35</t>
  </si>
  <si>
    <t xml:space="preserve">  36-49</t>
  </si>
  <si>
    <t xml:space="preserve">  50-60</t>
  </si>
  <si>
    <t xml:space="preserve">  60+</t>
  </si>
  <si>
    <t xml:space="preserve">  Unknown</t>
  </si>
  <si>
    <t>-</t>
  </si>
  <si>
    <t>Occupation</t>
  </si>
  <si>
    <t xml:space="preserve">  Managerial</t>
  </si>
  <si>
    <t xml:space="preserve">  Professional</t>
  </si>
  <si>
    <t xml:space="preserve">  Student</t>
  </si>
  <si>
    <t xml:space="preserve">  Retired</t>
  </si>
  <si>
    <t xml:space="preserve">  Service/Trade</t>
  </si>
  <si>
    <t xml:space="preserve">  Other</t>
  </si>
  <si>
    <t>Purpose of visit</t>
  </si>
  <si>
    <t xml:space="preserve">  Recreation</t>
  </si>
  <si>
    <t xml:space="preserve">  Business</t>
  </si>
  <si>
    <t xml:space="preserve">  Visit Friends &amp; Family</t>
  </si>
  <si>
    <t xml:space="preserve">  Dive</t>
  </si>
  <si>
    <t>Previous visits</t>
  </si>
  <si>
    <t xml:space="preserve">  None</t>
  </si>
  <si>
    <t xml:space="preserve">  One</t>
  </si>
  <si>
    <t xml:space="preserve">  Two or more</t>
  </si>
  <si>
    <t>Accommodation</t>
  </si>
  <si>
    <t xml:space="preserve">  Hotel / Guest House</t>
  </si>
  <si>
    <t xml:space="preserve">  Apartment / Condominium</t>
  </si>
  <si>
    <t xml:space="preserve">  Private home</t>
  </si>
  <si>
    <t xml:space="preserve">  Timeshare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</si>
  <si>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Cayman Islands Immigration Department and Cayman Islands Department of Tourism</t>
    </r>
  </si>
  <si>
    <t>Tourist Accommodation,  2000 - 2015</t>
  </si>
  <si>
    <t>Number of Rooms</t>
  </si>
  <si>
    <t>..</t>
  </si>
  <si>
    <t>2014*</t>
  </si>
  <si>
    <t>Notes:</t>
  </si>
  <si>
    <t>As of  30th September each year.</t>
  </si>
  <si>
    <t>No data available for 2004 and 2005 due to the severe fluctuations resulting from Hurricane Ivan in September 2004.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</si>
  <si>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Cayman Islands Department of Tourism</t>
    </r>
  </si>
  <si>
    <t>Stay over visitors</t>
  </si>
  <si>
    <t>Average length of stay (nights)</t>
  </si>
  <si>
    <t>Average group size</t>
  </si>
  <si>
    <t xml:space="preserve">Expenditure per person per night (CI$) </t>
  </si>
  <si>
    <t>Estimated Total Spending (CI$M)</t>
  </si>
  <si>
    <t>Cruise ship visitors</t>
  </si>
  <si>
    <t>Daily expenditure (CI$)</t>
  </si>
  <si>
    <t>Actual Arrivals (000's)</t>
  </si>
  <si>
    <t>Number of landed visitors (000's)</t>
  </si>
  <si>
    <t>Estimated total spending (CI$M)</t>
  </si>
  <si>
    <t>All visitors (CI$M)</t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</si>
  <si>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>Cayman Islands D</t>
    </r>
    <r>
      <rPr>
        <sz val="10"/>
        <rFont val="Arial"/>
        <family val="2"/>
      </rPr>
      <t xml:space="preserve">epartment of Tourism, Visitor Exit Survey </t>
    </r>
  </si>
  <si>
    <t>STATISTICAL COMPENDIUM 2015</t>
  </si>
  <si>
    <t>2015*</t>
  </si>
  <si>
    <t>* As of December 31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</si>
  <si>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Cayman Islands Immigration Department </t>
    </r>
  </si>
  <si>
    <t>Hotels</t>
  </si>
  <si>
    <t>Apartments &amp; Guest Houses</t>
  </si>
  <si>
    <t>Visitor Expenditure, 2005 - 2012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</si>
</sst>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5" formatCode="\-\ #\ \-"/>
    <numFmt numFmtId="166" formatCode="_(* #,##0.0_);_(* \(#,##0.0\);_(* &quot;-&quot;??_);_(@_)"/>
    <numFmt numFmtId="167" formatCode="0.0"/>
    <numFmt numFmtId="168" formatCode="#,##0.0_);\(#,##0.0\)"/>
    <numFmt numFmtId="169" formatCode="0.0_);\(0.0\)"/>
    <numFmt numFmtId="170" formatCode="_(* #,##0_);_(* \(#,##0\);_(* &quot;-&quot;??_);_(@_)"/>
    <numFmt numFmtId="171" formatCode="0.0%"/>
    <numFmt numFmtId="174" formatCode="#,##0.0"/>
  </numFmts>
  <fonts count="26" x14ac:knownFonts="1">
    <font>
      <sz val="10"/>
      <name val="Arial"/>
    </font>
    <font>
      <sz val="10"/>
      <name val="Arial"/>
      <family val="2"/>
    </font>
    <font>
      <b/>
      <sz val="11"/>
      <name val="Book Antiqua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11"/>
      <color indexed="8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i/>
      <sz val="10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i/>
      <sz val="9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vertAlign val="superscript"/>
      <sz val="10"/>
      <color rgb="FFFF000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Fill="1" applyBorder="1"/>
    <xf numFmtId="0" fontId="0" fillId="0" borderId="0" xfId="0" applyFill="1"/>
    <xf numFmtId="166" fontId="10" fillId="0" borderId="0" xfId="1" applyNumberFormat="1" applyFont="1" applyFill="1" applyBorder="1" applyAlignment="1">
      <alignment horizontal="right"/>
    </xf>
    <xf numFmtId="168" fontId="0" fillId="0" borderId="0" xfId="0" applyNumberFormat="1" applyFill="1" applyBorder="1"/>
    <xf numFmtId="166" fontId="13" fillId="0" borderId="0" xfId="1" applyNumberFormat="1" applyFont="1" applyFill="1" applyBorder="1" applyAlignment="1">
      <alignment horizontal="left"/>
    </xf>
    <xf numFmtId="0" fontId="13" fillId="0" borderId="0" xfId="0" applyFont="1" applyFill="1" applyBorder="1"/>
    <xf numFmtId="166" fontId="14" fillId="0" borderId="0" xfId="1" applyNumberFormat="1" applyFont="1" applyFill="1" applyBorder="1" applyAlignment="1">
      <alignment horizontal="right"/>
    </xf>
    <xf numFmtId="0" fontId="25" fillId="0" borderId="0" xfId="0" applyFont="1" applyFill="1" applyAlignment="1">
      <alignment horizontal="right"/>
    </xf>
    <xf numFmtId="0" fontId="25" fillId="0" borderId="0" xfId="0" applyFont="1" applyFill="1" applyAlignment="1">
      <alignment horizontal="center"/>
    </xf>
    <xf numFmtId="166" fontId="25" fillId="0" borderId="0" xfId="1" applyNumberFormat="1" applyFont="1" applyFill="1" applyBorder="1"/>
    <xf numFmtId="167" fontId="25" fillId="0" borderId="6" xfId="0" applyNumberFormat="1" applyFont="1" applyFill="1" applyBorder="1"/>
    <xf numFmtId="1" fontId="25" fillId="0" borderId="0" xfId="1" applyNumberFormat="1" applyFont="1" applyFill="1" applyAlignment="1">
      <alignment horizontal="right"/>
    </xf>
    <xf numFmtId="166" fontId="25" fillId="0" borderId="0" xfId="1" applyNumberFormat="1" applyFont="1" applyFill="1" applyAlignment="1">
      <alignment horizontal="right"/>
    </xf>
    <xf numFmtId="167" fontId="25" fillId="0" borderId="0" xfId="0" applyNumberFormat="1" applyFont="1" applyFill="1"/>
    <xf numFmtId="0" fontId="25" fillId="0" borderId="7" xfId="0" applyFont="1" applyFill="1" applyBorder="1"/>
    <xf numFmtId="0" fontId="25" fillId="0" borderId="0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1" xfId="0" applyFill="1" applyBorder="1"/>
    <xf numFmtId="0" fontId="4" fillId="0" borderId="2" xfId="0" applyFont="1" applyFill="1" applyBorder="1"/>
    <xf numFmtId="0" fontId="5" fillId="0" borderId="2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166" fontId="1" fillId="0" borderId="0" xfId="1" applyNumberFormat="1" applyFont="1" applyFill="1" applyBorder="1"/>
    <xf numFmtId="167" fontId="0" fillId="0" borderId="6" xfId="0" applyNumberFormat="1" applyFill="1" applyBorder="1"/>
    <xf numFmtId="1" fontId="1" fillId="0" borderId="0" xfId="1" applyNumberFormat="1" applyFont="1" applyFill="1" applyAlignment="1">
      <alignment horizontal="right"/>
    </xf>
    <xf numFmtId="166" fontId="1" fillId="0" borderId="0" xfId="1" applyNumberFormat="1" applyFont="1" applyFill="1" applyAlignment="1">
      <alignment horizontal="right"/>
    </xf>
    <xf numFmtId="167" fontId="0" fillId="0" borderId="0" xfId="0" applyNumberFormat="1" applyFill="1"/>
    <xf numFmtId="168" fontId="0" fillId="0" borderId="6" xfId="0" applyNumberFormat="1" applyFill="1" applyBorder="1"/>
    <xf numFmtId="168" fontId="0" fillId="0" borderId="0" xfId="0" applyNumberFormat="1" applyFill="1"/>
    <xf numFmtId="168" fontId="0" fillId="0" borderId="7" xfId="0" applyNumberFormat="1" applyFill="1" applyBorder="1"/>
    <xf numFmtId="167" fontId="0" fillId="0" borderId="0" xfId="0" applyNumberForma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1" fontId="0" fillId="0" borderId="0" xfId="0" applyNumberFormat="1" applyFill="1" applyBorder="1"/>
    <xf numFmtId="0" fontId="8" fillId="0" borderId="0" xfId="0" applyFont="1" applyFill="1" applyBorder="1" applyAlignment="1">
      <alignment horizontal="left"/>
    </xf>
    <xf numFmtId="169" fontId="0" fillId="0" borderId="0" xfId="0" applyNumberFormat="1" applyFill="1" applyBorder="1"/>
    <xf numFmtId="0" fontId="8" fillId="0" borderId="0" xfId="0" applyFont="1" applyFill="1" applyBorder="1" applyAlignment="1">
      <alignment horizontal="center"/>
    </xf>
    <xf numFmtId="168" fontId="1" fillId="0" borderId="0" xfId="1" applyNumberFormat="1" applyFont="1" applyFill="1" applyBorder="1" applyAlignment="1"/>
    <xf numFmtId="168" fontId="1" fillId="0" borderId="0" xfId="1" applyNumberFormat="1" applyFont="1" applyFill="1" applyBorder="1"/>
    <xf numFmtId="168" fontId="0" fillId="0" borderId="0" xfId="1" applyNumberFormat="1" applyFont="1" applyFill="1" applyBorder="1" applyAlignment="1"/>
    <xf numFmtId="168" fontId="0" fillId="0" borderId="0" xfId="1" applyNumberFormat="1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9" fillId="0" borderId="0" xfId="0" applyFont="1" applyFill="1" applyAlignment="1">
      <alignment horizontal="right" vertical="center"/>
    </xf>
    <xf numFmtId="168" fontId="0" fillId="0" borderId="1" xfId="0" applyNumberFormat="1" applyFill="1" applyBorder="1"/>
    <xf numFmtId="1" fontId="0" fillId="0" borderId="7" xfId="0" applyNumberFormat="1" applyFill="1" applyBorder="1"/>
    <xf numFmtId="168" fontId="0" fillId="0" borderId="0" xfId="0" applyNumberFormat="1" applyFill="1" applyBorder="1" applyAlignment="1">
      <alignment horizontal="right"/>
    </xf>
    <xf numFmtId="168" fontId="1" fillId="0" borderId="0" xfId="0" applyNumberFormat="1" applyFont="1" applyFill="1" applyBorder="1"/>
    <xf numFmtId="0" fontId="0" fillId="0" borderId="7" xfId="0" applyFill="1" applyBorder="1"/>
    <xf numFmtId="168" fontId="1" fillId="0" borderId="6" xfId="0" applyNumberFormat="1" applyFont="1" applyFill="1" applyBorder="1"/>
    <xf numFmtId="0" fontId="1" fillId="0" borderId="0" xfId="0" applyFont="1" applyFill="1" applyBorder="1"/>
    <xf numFmtId="168" fontId="1" fillId="0" borderId="1" xfId="0" applyNumberFormat="1" applyFont="1" applyFill="1" applyBorder="1"/>
    <xf numFmtId="168" fontId="1" fillId="0" borderId="5" xfId="0" applyNumberFormat="1" applyFont="1" applyFill="1" applyBorder="1"/>
    <xf numFmtId="0" fontId="1" fillId="0" borderId="1" xfId="0" applyFont="1" applyFill="1" applyBorder="1"/>
    <xf numFmtId="168" fontId="0" fillId="0" borderId="9" xfId="0" applyNumberFormat="1" applyFill="1" applyBorder="1"/>
    <xf numFmtId="167" fontId="0" fillId="0" borderId="1" xfId="0" applyNumberFormat="1" applyFill="1" applyBorder="1"/>
    <xf numFmtId="0" fontId="5" fillId="0" borderId="0" xfId="0" applyFont="1" applyFill="1" applyBorder="1"/>
    <xf numFmtId="0" fontId="11" fillId="0" borderId="0" xfId="0" applyFont="1" applyFill="1" applyAlignment="1">
      <alignment horizontal="right" vertical="center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5" fillId="0" borderId="0" xfId="0" applyFont="1" applyFill="1"/>
    <xf numFmtId="0" fontId="0" fillId="0" borderId="0" xfId="0" applyFill="1" applyAlignment="1">
      <alignment horizontal="centerContinuous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/>
    <xf numFmtId="0" fontId="1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8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right"/>
    </xf>
    <xf numFmtId="0" fontId="5" fillId="0" borderId="2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5" fillId="0" borderId="7" xfId="0" applyFont="1" applyFill="1" applyBorder="1"/>
    <xf numFmtId="0" fontId="5" fillId="0" borderId="6" xfId="0" applyFont="1" applyFill="1" applyBorder="1"/>
    <xf numFmtId="0" fontId="5" fillId="0" borderId="10" xfId="0" applyFont="1" applyFill="1" applyBorder="1"/>
    <xf numFmtId="10" fontId="0" fillId="0" borderId="0" xfId="0" applyNumberFormat="1" applyFill="1"/>
    <xf numFmtId="174" fontId="0" fillId="0" borderId="0" xfId="0" applyNumberFormat="1" applyFill="1"/>
    <xf numFmtId="0" fontId="4" fillId="0" borderId="0" xfId="0" applyFont="1" applyFill="1"/>
    <xf numFmtId="167" fontId="5" fillId="0" borderId="7" xfId="0" applyNumberFormat="1" applyFont="1" applyFill="1" applyBorder="1" applyAlignment="1">
      <alignment horizontal="right"/>
    </xf>
    <xf numFmtId="167" fontId="5" fillId="0" borderId="0" xfId="0" applyNumberFormat="1" applyFont="1" applyFill="1"/>
    <xf numFmtId="167" fontId="1" fillId="0" borderId="0" xfId="0" applyNumberFormat="1" applyFont="1" applyFill="1" applyAlignment="1">
      <alignment horizontal="right"/>
    </xf>
    <xf numFmtId="167" fontId="5" fillId="0" borderId="7" xfId="0" applyNumberFormat="1" applyFont="1" applyFill="1" applyBorder="1"/>
    <xf numFmtId="167" fontId="1" fillId="0" borderId="0" xfId="2" applyNumberFormat="1" applyFont="1" applyFill="1" applyAlignment="1">
      <alignment horizontal="right"/>
    </xf>
    <xf numFmtId="171" fontId="1" fillId="0" borderId="0" xfId="2" applyNumberFormat="1" applyFont="1" applyFill="1"/>
    <xf numFmtId="9" fontId="1" fillId="0" borderId="0" xfId="2" applyNumberFormat="1" applyFont="1" applyFill="1"/>
    <xf numFmtId="9" fontId="1" fillId="0" borderId="7" xfId="2" applyNumberFormat="1" applyFont="1" applyFill="1" applyBorder="1"/>
    <xf numFmtId="9" fontId="1" fillId="0" borderId="6" xfId="2" applyNumberFormat="1" applyFont="1" applyFill="1" applyBorder="1"/>
    <xf numFmtId="9" fontId="1" fillId="0" borderId="0" xfId="2" applyNumberFormat="1" applyFont="1" applyFill="1" applyBorder="1"/>
    <xf numFmtId="167" fontId="1" fillId="0" borderId="0" xfId="2" applyNumberFormat="1" applyFont="1" applyFill="1"/>
    <xf numFmtId="0" fontId="0" fillId="0" borderId="0" xfId="0" applyFill="1" applyAlignment="1">
      <alignment wrapText="1"/>
    </xf>
    <xf numFmtId="0" fontId="0" fillId="0" borderId="6" xfId="0" applyFill="1" applyBorder="1"/>
    <xf numFmtId="167" fontId="1" fillId="0" borderId="0" xfId="0" applyNumberFormat="1" applyFont="1" applyFill="1"/>
    <xf numFmtId="166" fontId="1" fillId="0" borderId="0" xfId="1" applyNumberFormat="1" applyFont="1" applyFill="1"/>
    <xf numFmtId="166" fontId="1" fillId="0" borderId="7" xfId="1" applyNumberFormat="1" applyFont="1" applyFill="1" applyBorder="1"/>
    <xf numFmtId="167" fontId="0" fillId="0" borderId="7" xfId="0" applyNumberFormat="1" applyFill="1" applyBorder="1"/>
    <xf numFmtId="171" fontId="1" fillId="0" borderId="7" xfId="2" applyNumberFormat="1" applyFont="1" applyFill="1" applyBorder="1"/>
    <xf numFmtId="171" fontId="1" fillId="0" borderId="6" xfId="2" applyNumberFormat="1" applyFont="1" applyFill="1" applyBorder="1"/>
    <xf numFmtId="167" fontId="1" fillId="0" borderId="6" xfId="2" applyNumberFormat="1" applyFont="1" applyFill="1" applyBorder="1"/>
    <xf numFmtId="171" fontId="1" fillId="0" borderId="0" xfId="2" applyNumberFormat="1" applyFont="1" applyFill="1" applyBorder="1"/>
    <xf numFmtId="0" fontId="1" fillId="0" borderId="7" xfId="0" applyFont="1" applyFill="1" applyBorder="1"/>
    <xf numFmtId="167" fontId="1" fillId="0" borderId="7" xfId="0" applyNumberFormat="1" applyFont="1" applyFill="1" applyBorder="1"/>
    <xf numFmtId="0" fontId="16" fillId="0" borderId="0" xfId="0" applyFont="1" applyFill="1"/>
    <xf numFmtId="167" fontId="0" fillId="0" borderId="0" xfId="0" applyNumberFormat="1" applyFill="1" applyAlignment="1">
      <alignment horizontal="right"/>
    </xf>
    <xf numFmtId="0" fontId="0" fillId="0" borderId="9" xfId="0" applyFill="1" applyBorder="1"/>
    <xf numFmtId="0" fontId="0" fillId="0" borderId="5" xfId="0" applyFill="1" applyBorder="1"/>
    <xf numFmtId="0" fontId="17" fillId="0" borderId="0" xfId="0" applyFont="1" applyFill="1"/>
    <xf numFmtId="170" fontId="16" fillId="0" borderId="0" xfId="0" applyNumberFormat="1" applyFont="1" applyFill="1"/>
    <xf numFmtId="166" fontId="16" fillId="0" borderId="0" xfId="0" applyNumberFormat="1" applyFont="1" applyFill="1"/>
    <xf numFmtId="43" fontId="16" fillId="0" borderId="0" xfId="0" applyNumberFormat="1" applyFont="1" applyFill="1"/>
    <xf numFmtId="167" fontId="16" fillId="0" borderId="0" xfId="0" applyNumberFormat="1" applyFont="1" applyFill="1"/>
    <xf numFmtId="0" fontId="9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9" fillId="0" borderId="0" xfId="0" applyFont="1" applyFill="1"/>
    <xf numFmtId="166" fontId="0" fillId="0" borderId="0" xfId="0" applyNumberFormat="1" applyFill="1"/>
    <xf numFmtId="166" fontId="0" fillId="0" borderId="0" xfId="1" applyNumberFormat="1" applyFont="1" applyFill="1"/>
    <xf numFmtId="0" fontId="15" fillId="0" borderId="1" xfId="0" applyFont="1" applyFill="1" applyBorder="1" applyAlignment="1">
      <alignment horizontal="right"/>
    </xf>
    <xf numFmtId="0" fontId="15" fillId="0" borderId="1" xfId="0" applyFont="1" applyFill="1" applyBorder="1" applyAlignment="1"/>
    <xf numFmtId="0" fontId="1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166" fontId="4" fillId="0" borderId="7" xfId="1" applyNumberFormat="1" applyFont="1" applyFill="1" applyBorder="1"/>
    <xf numFmtId="166" fontId="4" fillId="0" borderId="0" xfId="1" quotePrefix="1" applyNumberFormat="1" applyFont="1" applyFill="1"/>
    <xf numFmtId="166" fontId="4" fillId="0" borderId="7" xfId="1" quotePrefix="1" applyNumberFormat="1" applyFont="1" applyFill="1" applyBorder="1"/>
    <xf numFmtId="9" fontId="1" fillId="0" borderId="0" xfId="2" applyFont="1" applyFill="1"/>
    <xf numFmtId="167" fontId="0" fillId="0" borderId="0" xfId="0" quotePrefix="1" applyNumberFormat="1" applyFill="1"/>
    <xf numFmtId="167" fontId="0" fillId="0" borderId="7" xfId="0" quotePrefix="1" applyNumberFormat="1" applyFill="1" applyBorder="1"/>
    <xf numFmtId="0" fontId="0" fillId="0" borderId="0" xfId="0" applyFill="1" applyAlignment="1">
      <alignment horizontal="left"/>
    </xf>
    <xf numFmtId="0" fontId="18" fillId="0" borderId="1" xfId="0" applyFont="1" applyFill="1" applyBorder="1" applyAlignment="1">
      <alignment horizontal="right"/>
    </xf>
    <xf numFmtId="0" fontId="0" fillId="0" borderId="2" xfId="0" applyFill="1" applyBorder="1"/>
    <xf numFmtId="3" fontId="0" fillId="0" borderId="0" xfId="0" applyNumberFormat="1" applyFill="1"/>
    <xf numFmtId="166" fontId="0" fillId="0" borderId="0" xfId="0" applyNumberFormat="1" applyFill="1" applyAlignment="1">
      <alignment horizontal="right"/>
    </xf>
    <xf numFmtId="166" fontId="1" fillId="0" borderId="0" xfId="1" quotePrefix="1" applyNumberFormat="1" applyFont="1" applyFill="1" applyAlignment="1">
      <alignment horizontal="right"/>
    </xf>
    <xf numFmtId="170" fontId="5" fillId="0" borderId="0" xfId="0" applyNumberFormat="1" applyFont="1" applyFill="1"/>
    <xf numFmtId="167" fontId="9" fillId="0" borderId="0" xfId="0" applyNumberFormat="1" applyFont="1" applyFill="1" applyAlignment="1">
      <alignment horizontal="right"/>
    </xf>
    <xf numFmtId="1" fontId="0" fillId="0" borderId="1" xfId="0" applyNumberFormat="1" applyFill="1" applyBorder="1"/>
    <xf numFmtId="0" fontId="2" fillId="0" borderId="0" xfId="0" applyFont="1" applyFill="1" applyBorder="1" applyAlignment="1">
      <alignment horizontal="right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/>
    <xf numFmtId="0" fontId="20" fillId="0" borderId="1" xfId="0" applyFont="1" applyFill="1" applyBorder="1" applyAlignment="1"/>
    <xf numFmtId="0" fontId="20" fillId="0" borderId="0" xfId="0" applyFont="1" applyFill="1" applyBorder="1" applyAlignment="1"/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 applyBorder="1"/>
    <xf numFmtId="0" fontId="20" fillId="0" borderId="8" xfId="0" applyFont="1" applyFill="1" applyBorder="1" applyAlignment="1">
      <alignment horizontal="center"/>
    </xf>
    <xf numFmtId="0" fontId="22" fillId="0" borderId="8" xfId="0" applyFont="1" applyFill="1" applyBorder="1"/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23" fillId="0" borderId="0" xfId="0" applyFont="1" applyFill="1"/>
    <xf numFmtId="0" fontId="23" fillId="0" borderId="0" xfId="0" applyFont="1" applyFill="1" applyBorder="1"/>
    <xf numFmtId="0" fontId="23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170" fontId="20" fillId="0" borderId="0" xfId="1" applyNumberFormat="1" applyFont="1" applyFill="1" applyBorder="1" applyAlignment="1"/>
    <xf numFmtId="170" fontId="20" fillId="0" borderId="0" xfId="1" applyNumberFormat="1" applyFont="1" applyFill="1" applyBorder="1"/>
    <xf numFmtId="0" fontId="0" fillId="0" borderId="0" xfId="0" applyFill="1" applyBorder="1" applyAlignment="1"/>
    <xf numFmtId="170" fontId="1" fillId="0" borderId="0" xfId="1" applyNumberFormat="1" applyFont="1" applyFill="1" applyBorder="1" applyAlignment="1">
      <alignment horizontal="right"/>
    </xf>
    <xf numFmtId="170" fontId="20" fillId="0" borderId="0" xfId="1" applyNumberFormat="1" applyFont="1" applyFill="1" applyBorder="1" applyAlignment="1">
      <alignment horizontal="right"/>
    </xf>
    <xf numFmtId="170" fontId="1" fillId="0" borderId="0" xfId="1" applyNumberFormat="1" applyFont="1" applyFill="1" applyBorder="1"/>
    <xf numFmtId="0" fontId="23" fillId="0" borderId="0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170" fontId="1" fillId="0" borderId="1" xfId="1" applyNumberFormat="1" applyFont="1" applyFill="1" applyBorder="1"/>
    <xf numFmtId="170" fontId="20" fillId="0" borderId="1" xfId="1" applyNumberFormat="1" applyFont="1" applyFill="1" applyBorder="1"/>
    <xf numFmtId="0" fontId="21" fillId="0" borderId="0" xfId="0" applyFont="1" applyFill="1" applyBorder="1"/>
    <xf numFmtId="0" fontId="24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Fill="1" applyBorder="1" applyAlignment="1">
      <alignment horizontal="centerContinuous"/>
    </xf>
    <xf numFmtId="1" fontId="20" fillId="0" borderId="0" xfId="0" applyNumberFormat="1" applyFont="1" applyFill="1"/>
    <xf numFmtId="1" fontId="0" fillId="0" borderId="0" xfId="0" applyNumberFormat="1" applyFill="1"/>
    <xf numFmtId="1" fontId="21" fillId="0" borderId="0" xfId="0" applyNumberFormat="1" applyFont="1" applyFill="1"/>
    <xf numFmtId="1" fontId="5" fillId="0" borderId="0" xfId="0" applyNumberFormat="1" applyFont="1" applyFill="1"/>
    <xf numFmtId="170" fontId="5" fillId="0" borderId="0" xfId="1" applyNumberFormat="1" applyFont="1" applyFill="1"/>
    <xf numFmtId="1" fontId="0" fillId="0" borderId="0" xfId="0" applyNumberFormat="1" applyFill="1" applyAlignment="1">
      <alignment horizontal="right"/>
    </xf>
    <xf numFmtId="3" fontId="0" fillId="0" borderId="0" xfId="0" applyNumberFormat="1" applyFill="1" applyAlignment="1">
      <alignment horizontal="right"/>
    </xf>
    <xf numFmtId="170" fontId="1" fillId="0" borderId="0" xfId="1" applyNumberFormat="1" applyFont="1" applyFill="1"/>
    <xf numFmtId="170" fontId="3" fillId="0" borderId="0" xfId="1" applyNumberFormat="1" applyFont="1" applyFill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Chart 15.01:  Distribution of Air Arrivals by Country of Origin, 2015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U.S.A., 75.7%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Canada, 6.3%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Europe, 8.9%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Rest of World, 9.1%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multiLvlStrRef>
              <c:f>'[1].02'!$AJ$20:$AK$23</c:f>
              <c:multiLvlStrCache>
                <c:ptCount val="2"/>
                <c:lvl>
                  <c:pt idx="0">
                    <c:v>Rest of World</c:v>
                  </c:pt>
                </c:lvl>
                <c:lvl>
                  <c:pt idx="0">
                    <c:v>Europe</c:v>
                  </c:pt>
                </c:lvl>
                <c:lvl>
                  <c:pt idx="0">
                    <c:v>Canada</c:v>
                  </c:pt>
                </c:lvl>
                <c:lvl>
                  <c:pt idx="0">
                    <c:v>U.S.A.</c:v>
                  </c:pt>
                </c:lvl>
              </c:multiLvlStrCache>
            </c:multiLvlStrRef>
          </c:cat>
          <c:val>
            <c:numRef>
              <c:f>'[1].02'!$AN$40:$AN$43</c:f>
              <c:numCache>
                <c:formatCode>General</c:formatCode>
                <c:ptCount val="4"/>
                <c:pt idx="0">
                  <c:v>75.23510971786834</c:v>
                </c:pt>
                <c:pt idx="1">
                  <c:v>6.5047021943573675</c:v>
                </c:pt>
                <c:pt idx="2">
                  <c:v>9.5088819226750267</c:v>
                </c:pt>
                <c:pt idx="3">
                  <c:v>8.751306165099269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FFFFFF"/>
        </a:gs>
        <a:gs pos="100000">
          <a:srgbClr val="969696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38100</xdr:rowOff>
        </xdr:from>
        <xdr:to>
          <xdr:col>1</xdr:col>
          <xdr:colOff>209550</xdr:colOff>
          <xdr:row>3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9525</xdr:rowOff>
        </xdr:from>
        <xdr:to>
          <xdr:col>1</xdr:col>
          <xdr:colOff>304800</xdr:colOff>
          <xdr:row>3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0</xdr:colOff>
      <xdr:row>34</xdr:row>
      <xdr:rowOff>0</xdr:rowOff>
    </xdr:from>
    <xdr:to>
      <xdr:col>11</xdr:col>
      <xdr:colOff>133350</xdr:colOff>
      <xdr:row>57</xdr:row>
      <xdr:rowOff>57150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76200</xdr:colOff>
          <xdr:row>2</xdr:row>
          <xdr:rowOff>142875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19051</xdr:colOff>
          <xdr:row>0</xdr:row>
          <xdr:rowOff>19050</xdr:rowOff>
        </xdr:from>
        <xdr:to>
          <xdr:col>1</xdr:col>
          <xdr:colOff>285751</xdr:colOff>
          <xdr:row>2</xdr:row>
          <xdr:rowOff>171450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19050</xdr:rowOff>
        </xdr:from>
        <xdr:to>
          <xdr:col>1</xdr:col>
          <xdr:colOff>161925</xdr:colOff>
          <xdr:row>2</xdr:row>
          <xdr:rowOff>142875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57151</xdr:colOff>
          <xdr:row>0</xdr:row>
          <xdr:rowOff>104775</xdr:rowOff>
        </xdr:from>
        <xdr:to>
          <xdr:col>1</xdr:col>
          <xdr:colOff>266701</xdr:colOff>
          <xdr:row>3</xdr:row>
          <xdr:rowOff>66675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ph_eu\AppData\Local\Microsoft\Windows\Temporary%20Internet%20Files\Content.Outlook\C5EZ38W1\Copy%20of%20Compendium%20of%20Statistic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01"/>
      <sheetName val=".02"/>
      <sheetName val=".03"/>
      <sheetName val=".04new"/>
      <sheetName val=".05n"/>
      <sheetName val=".06"/>
    </sheetNames>
    <sheetDataSet>
      <sheetData sheetId="0" refreshError="1"/>
      <sheetData sheetId="1">
        <row r="20">
          <cell r="AJ20" t="str">
            <v>U.S.A.</v>
          </cell>
        </row>
        <row r="21">
          <cell r="AJ21" t="str">
            <v>Canada</v>
          </cell>
        </row>
        <row r="22">
          <cell r="AJ22" t="str">
            <v>Europe</v>
          </cell>
        </row>
        <row r="23">
          <cell r="AJ23" t="str">
            <v>Rest of World</v>
          </cell>
        </row>
        <row r="40">
          <cell r="AN40">
            <v>75.23510971786834</v>
          </cell>
        </row>
        <row r="41">
          <cell r="AN41">
            <v>6.5047021943573675</v>
          </cell>
        </row>
        <row r="42">
          <cell r="AN42">
            <v>9.5088819226750267</v>
          </cell>
        </row>
        <row r="43">
          <cell r="AN43">
            <v>8.751306165099269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png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AB48"/>
  <sheetViews>
    <sheetView tabSelected="1" zoomScaleNormal="100" zoomScaleSheetLayoutView="100" workbookViewId="0">
      <selection activeCell="K2" sqref="K2"/>
    </sheetView>
  </sheetViews>
  <sheetFormatPr defaultRowHeight="12.75" x14ac:dyDescent="0.2"/>
  <cols>
    <col min="1" max="1" width="9.140625" style="2"/>
    <col min="2" max="2" width="8.28515625" style="2" customWidth="1"/>
    <col min="3" max="3" width="6.28515625" style="2" customWidth="1"/>
    <col min="4" max="4" width="1.85546875" style="2" customWidth="1"/>
    <col min="5" max="5" width="12.5703125" style="2" customWidth="1"/>
    <col min="6" max="6" width="12" style="2" customWidth="1"/>
    <col min="7" max="7" width="12.42578125" style="2" customWidth="1"/>
    <col min="8" max="8" width="12.7109375" style="2" customWidth="1"/>
    <col min="9" max="9" width="9.7109375" style="2" customWidth="1"/>
    <col min="10" max="10" width="9" style="2" customWidth="1"/>
    <col min="11" max="11" width="9.140625" style="2"/>
    <col min="12" max="12" width="11.28515625" style="1" bestFit="1" customWidth="1"/>
    <col min="13" max="13" width="10.85546875" style="1" customWidth="1"/>
    <col min="14" max="17" width="9.140625" style="1"/>
    <col min="18" max="18" width="9.28515625" style="1" bestFit="1" customWidth="1"/>
    <col min="19" max="28" width="9.140625" style="1"/>
    <col min="29" max="16384" width="9.140625" style="2"/>
  </cols>
  <sheetData>
    <row r="4" spans="2:16" ht="15" x14ac:dyDescent="0.25">
      <c r="G4" s="17"/>
      <c r="H4" s="17"/>
      <c r="I4" s="17"/>
      <c r="K4" s="18" t="s">
        <v>94</v>
      </c>
    </row>
    <row r="5" spans="2:16" ht="9" customHeight="1" x14ac:dyDescent="0.2"/>
    <row r="6" spans="2:16" ht="9" customHeight="1" x14ac:dyDescent="0.2"/>
    <row r="8" spans="2:16" ht="15.75" x14ac:dyDescent="0.25">
      <c r="B8" s="19">
        <v>15.01</v>
      </c>
      <c r="C8" s="20" t="s">
        <v>0</v>
      </c>
      <c r="D8" s="20"/>
      <c r="E8" s="20"/>
      <c r="F8" s="20"/>
      <c r="G8" s="20"/>
      <c r="H8" s="20"/>
      <c r="I8" s="20"/>
      <c r="J8" s="20"/>
      <c r="K8" s="20"/>
    </row>
    <row r="10" spans="2:16" x14ac:dyDescent="0.2">
      <c r="E10" s="21"/>
    </row>
    <row r="11" spans="2:16" x14ac:dyDescent="0.2">
      <c r="C11" s="22"/>
      <c r="D11" s="22"/>
      <c r="E11" s="23" t="s">
        <v>1</v>
      </c>
      <c r="F11" s="24"/>
      <c r="G11" s="23" t="s">
        <v>2</v>
      </c>
      <c r="H11" s="23"/>
      <c r="I11" s="23"/>
      <c r="J11" s="25" t="s">
        <v>3</v>
      </c>
      <c r="K11" s="26"/>
    </row>
    <row r="12" spans="2:16" ht="25.5" x14ac:dyDescent="0.2">
      <c r="C12" s="27" t="s">
        <v>4</v>
      </c>
      <c r="D12" s="28"/>
      <c r="E12" s="28" t="s">
        <v>5</v>
      </c>
      <c r="F12" s="29" t="s">
        <v>6</v>
      </c>
      <c r="G12" s="27" t="s">
        <v>7</v>
      </c>
      <c r="H12" s="28" t="s">
        <v>8</v>
      </c>
      <c r="I12" s="27" t="s">
        <v>6</v>
      </c>
      <c r="J12" s="30" t="s">
        <v>8</v>
      </c>
      <c r="K12" s="27" t="s">
        <v>6</v>
      </c>
    </row>
    <row r="13" spans="2:16" x14ac:dyDescent="0.2">
      <c r="C13" s="8">
        <v>1995</v>
      </c>
      <c r="D13" s="9"/>
      <c r="E13" s="10">
        <v>361.4</v>
      </c>
      <c r="F13" s="11" t="e">
        <f>(E13/#REF!-1)*100</f>
        <v>#REF!</v>
      </c>
      <c r="G13" s="12">
        <v>504</v>
      </c>
      <c r="H13" s="13">
        <v>682.8</v>
      </c>
      <c r="I13" s="14" t="e">
        <f>(H13/#REF!-1)*100</f>
        <v>#REF!</v>
      </c>
      <c r="J13" s="15"/>
      <c r="K13" s="16"/>
    </row>
    <row r="14" spans="2:16" x14ac:dyDescent="0.2">
      <c r="C14" s="31">
        <v>1996</v>
      </c>
      <c r="D14" s="32"/>
      <c r="E14" s="4">
        <v>373.2</v>
      </c>
      <c r="F14" s="38">
        <f>(E14/E13-1)*100</f>
        <v>3.2650802434975201</v>
      </c>
      <c r="G14" s="35">
        <v>528</v>
      </c>
      <c r="H14" s="39">
        <v>800.3</v>
      </c>
      <c r="I14" s="39">
        <f>(H14/H13-1)*100</f>
        <v>17.208553016988869</v>
      </c>
      <c r="J14" s="40">
        <f>SUM(E14)+H14</f>
        <v>1173.5</v>
      </c>
      <c r="K14" s="1"/>
    </row>
    <row r="15" spans="2:16" x14ac:dyDescent="0.2">
      <c r="C15" s="31">
        <v>1997</v>
      </c>
      <c r="D15" s="32"/>
      <c r="E15" s="4">
        <v>381.2</v>
      </c>
      <c r="F15" s="38">
        <f t="shared" ref="F15:F24" si="0">(E15/E14-1)*100</f>
        <v>2.1436227224008508</v>
      </c>
      <c r="G15" s="35">
        <v>572</v>
      </c>
      <c r="H15" s="39">
        <v>866.6</v>
      </c>
      <c r="I15" s="39">
        <f>(H15/H14-1)*100</f>
        <v>8.2843933524928239</v>
      </c>
      <c r="J15" s="40">
        <f t="shared" ref="J15:J34" si="1">SUM(E15)+H15</f>
        <v>1247.8</v>
      </c>
      <c r="K15" s="41">
        <f>(J15/J14-1)*100</f>
        <v>6.3314870046868199</v>
      </c>
    </row>
    <row r="16" spans="2:16" x14ac:dyDescent="0.2">
      <c r="C16" s="42">
        <v>1998</v>
      </c>
      <c r="D16" s="43"/>
      <c r="E16" s="4">
        <v>404.20499999999998</v>
      </c>
      <c r="F16" s="38">
        <f t="shared" si="0"/>
        <v>6.0348898216159519</v>
      </c>
      <c r="G16" s="44">
        <v>518</v>
      </c>
      <c r="H16" s="39">
        <v>871.4</v>
      </c>
      <c r="I16" s="39">
        <f>(H16/H15-1)*100</f>
        <v>0.55388876067388182</v>
      </c>
      <c r="J16" s="40">
        <f t="shared" si="1"/>
        <v>1275.605</v>
      </c>
      <c r="K16" s="41">
        <f>(J16/J15-1)*100</f>
        <v>2.2283218464497656</v>
      </c>
      <c r="N16" s="4"/>
      <c r="O16" s="4"/>
      <c r="P16" s="4"/>
    </row>
    <row r="17" spans="2:28" x14ac:dyDescent="0.2">
      <c r="B17" s="1"/>
      <c r="C17" s="42">
        <v>1999</v>
      </c>
      <c r="D17" s="43"/>
      <c r="E17" s="4">
        <v>394.7</v>
      </c>
      <c r="F17" s="38">
        <f t="shared" si="0"/>
        <v>-2.351529545651343</v>
      </c>
      <c r="G17" s="44">
        <v>638</v>
      </c>
      <c r="H17" s="4">
        <v>1035.5</v>
      </c>
      <c r="I17" s="4">
        <f t="shared" ref="I17:I22" si="2">(H17/H16-1)*100</f>
        <v>18.831764975900846</v>
      </c>
      <c r="J17" s="40">
        <f t="shared" si="1"/>
        <v>1430.2</v>
      </c>
      <c r="K17" s="41">
        <f>(J17/J16-1)*100</f>
        <v>12.119347290109395</v>
      </c>
      <c r="N17" s="4"/>
      <c r="O17" s="4"/>
      <c r="P17" s="4"/>
    </row>
    <row r="18" spans="2:28" ht="14.25" x14ac:dyDescent="0.2">
      <c r="B18" s="1"/>
      <c r="C18" s="42">
        <v>2000</v>
      </c>
      <c r="D18" s="45"/>
      <c r="E18" s="4">
        <f>354087/1000</f>
        <v>354.08699999999999</v>
      </c>
      <c r="F18" s="38">
        <f t="shared" si="0"/>
        <v>-10.289587028122627</v>
      </c>
      <c r="G18" s="44">
        <v>612</v>
      </c>
      <c r="H18" s="39">
        <f>1030857/1000</f>
        <v>1030.857</v>
      </c>
      <c r="I18" s="4">
        <f t="shared" si="2"/>
        <v>-0.44838242394978911</v>
      </c>
      <c r="J18" s="40">
        <f t="shared" si="1"/>
        <v>1384.944</v>
      </c>
      <c r="K18" s="46">
        <f>(J18/J17-1)*100</f>
        <v>-3.1643126835407709</v>
      </c>
      <c r="N18" s="4"/>
      <c r="O18" s="4"/>
      <c r="P18" s="4"/>
    </row>
    <row r="19" spans="2:28" ht="14.25" x14ac:dyDescent="0.2">
      <c r="B19" s="1"/>
      <c r="C19" s="42"/>
      <c r="D19" s="47"/>
      <c r="E19" s="48"/>
      <c r="F19" s="38"/>
      <c r="G19" s="44"/>
      <c r="H19" s="49"/>
      <c r="I19" s="4"/>
      <c r="J19" s="40"/>
      <c r="K19" s="41"/>
      <c r="N19" s="4"/>
      <c r="O19" s="50"/>
      <c r="P19" s="51"/>
    </row>
    <row r="20" spans="2:28" x14ac:dyDescent="0.2">
      <c r="B20" s="1"/>
      <c r="C20" s="52">
        <v>2001</v>
      </c>
      <c r="D20" s="53"/>
      <c r="E20" s="4">
        <v>334.00200000000001</v>
      </c>
      <c r="F20" s="38">
        <f>(E20/E18-1)*100</f>
        <v>-5.6723347651848162</v>
      </c>
      <c r="G20" s="44">
        <v>617</v>
      </c>
      <c r="H20" s="39">
        <f>1214757/1000</f>
        <v>1214.7570000000001</v>
      </c>
      <c r="I20" s="4">
        <f>(H20/H18-1)*100</f>
        <v>17.839525753814556</v>
      </c>
      <c r="J20" s="40">
        <f t="shared" si="1"/>
        <v>1548.759</v>
      </c>
      <c r="K20" s="41">
        <f>(J20/J18-1)*100</f>
        <v>11.828276089141522</v>
      </c>
      <c r="N20" s="4"/>
      <c r="O20" s="4"/>
      <c r="P20" s="4"/>
    </row>
    <row r="21" spans="2:28" ht="14.25" x14ac:dyDescent="0.2">
      <c r="B21" s="1"/>
      <c r="C21" s="52">
        <v>2002</v>
      </c>
      <c r="D21" s="54" t="s">
        <v>9</v>
      </c>
      <c r="E21" s="4">
        <v>302.70100000000002</v>
      </c>
      <c r="F21" s="38">
        <f t="shared" si="0"/>
        <v>-9.371500769456464</v>
      </c>
      <c r="G21" s="44">
        <v>732</v>
      </c>
      <c r="H21" s="39">
        <f>1574750/1000</f>
        <v>1574.75</v>
      </c>
      <c r="I21" s="4">
        <f t="shared" si="2"/>
        <v>29.634980494041187</v>
      </c>
      <c r="J21" s="40">
        <f t="shared" si="1"/>
        <v>1877.451</v>
      </c>
      <c r="K21" s="41">
        <f t="shared" ref="K21:K36" si="3">(J21/J20-1)*100</f>
        <v>21.222927518096757</v>
      </c>
      <c r="N21" s="4"/>
      <c r="O21" s="4"/>
      <c r="P21" s="4"/>
    </row>
    <row r="22" spans="2:28" x14ac:dyDescent="0.2">
      <c r="B22" s="1"/>
      <c r="C22" s="52">
        <v>2003</v>
      </c>
      <c r="D22" s="53"/>
      <c r="E22" s="4">
        <v>293.41399999999999</v>
      </c>
      <c r="F22" s="38">
        <f t="shared" si="0"/>
        <v>-3.0680440434620371</v>
      </c>
      <c r="G22" s="44">
        <v>825</v>
      </c>
      <c r="H22" s="39">
        <v>1818.979</v>
      </c>
      <c r="I22" s="4">
        <f t="shared" si="2"/>
        <v>15.509064930941419</v>
      </c>
      <c r="J22" s="40">
        <f t="shared" si="1"/>
        <v>2112.393</v>
      </c>
      <c r="K22" s="41">
        <f t="shared" si="3"/>
        <v>12.513881853640928</v>
      </c>
      <c r="N22" s="4"/>
      <c r="O22" s="4"/>
      <c r="P22" s="4"/>
    </row>
    <row r="23" spans="2:28" ht="15" x14ac:dyDescent="0.25">
      <c r="B23" s="1"/>
      <c r="C23" s="52">
        <v>2004</v>
      </c>
      <c r="D23" s="53"/>
      <c r="E23" s="4">
        <v>259.88499999999999</v>
      </c>
      <c r="F23" s="38">
        <f t="shared" si="0"/>
        <v>-11.42719842952279</v>
      </c>
      <c r="G23" s="44">
        <v>732</v>
      </c>
      <c r="H23" s="4">
        <v>1693.2929999999999</v>
      </c>
      <c r="I23" s="4">
        <f>(H23/H22-1)*100</f>
        <v>-6.9097004418412826</v>
      </c>
      <c r="J23" s="40">
        <f t="shared" si="1"/>
        <v>1953.1779999999999</v>
      </c>
      <c r="K23" s="46">
        <f t="shared" si="3"/>
        <v>-7.5371864989137949</v>
      </c>
      <c r="N23" s="4"/>
      <c r="O23" s="4"/>
      <c r="P23" s="4"/>
      <c r="Q23" s="3"/>
      <c r="V23" s="3"/>
      <c r="W23" s="3"/>
      <c r="X23" s="3"/>
      <c r="Z23" s="3"/>
      <c r="AA23" s="3"/>
      <c r="AB23" s="3"/>
    </row>
    <row r="24" spans="2:28" x14ac:dyDescent="0.2">
      <c r="B24" s="1"/>
      <c r="C24" s="52">
        <v>2005</v>
      </c>
      <c r="D24" s="53"/>
      <c r="E24" s="4">
        <v>167.76</v>
      </c>
      <c r="F24" s="38">
        <f t="shared" si="0"/>
        <v>-35.448371395040112</v>
      </c>
      <c r="G24" s="44">
        <v>784</v>
      </c>
      <c r="H24" s="39">
        <v>1799</v>
      </c>
      <c r="I24" s="4">
        <f>(H24/H23-1)*100</f>
        <v>6.2426880640267246</v>
      </c>
      <c r="J24" s="40">
        <f t="shared" si="1"/>
        <v>1966.76</v>
      </c>
      <c r="K24" s="41">
        <f t="shared" si="3"/>
        <v>0.69537953018108389</v>
      </c>
      <c r="N24" s="4"/>
      <c r="O24" s="4"/>
      <c r="P24" s="4"/>
    </row>
    <row r="25" spans="2:28" x14ac:dyDescent="0.2">
      <c r="B25" s="1"/>
      <c r="C25" s="52"/>
      <c r="D25" s="53"/>
      <c r="E25" s="49"/>
      <c r="F25" s="38"/>
      <c r="G25" s="44"/>
      <c r="H25" s="49"/>
      <c r="I25" s="4"/>
      <c r="J25" s="40"/>
      <c r="K25" s="41"/>
      <c r="N25" s="4"/>
      <c r="O25" s="51"/>
      <c r="P25" s="51"/>
    </row>
    <row r="26" spans="2:28" x14ac:dyDescent="0.2">
      <c r="B26" s="1"/>
      <c r="C26" s="52">
        <v>2006</v>
      </c>
      <c r="D26" s="53"/>
      <c r="E26" s="4">
        <v>267.22800000000001</v>
      </c>
      <c r="F26" s="38">
        <f>(E26/E24-1)*100</f>
        <v>59.291845493562256</v>
      </c>
      <c r="G26" s="44">
        <v>802</v>
      </c>
      <c r="H26" s="4">
        <v>1930.1</v>
      </c>
      <c r="I26" s="4">
        <f>(H26/H24-1)*100</f>
        <v>7.2873818788215639</v>
      </c>
      <c r="J26" s="40">
        <f t="shared" si="1"/>
        <v>2197.328</v>
      </c>
      <c r="K26" s="41">
        <f>(J26/J24-1)*100</f>
        <v>11.723240253004953</v>
      </c>
      <c r="N26" s="4"/>
      <c r="O26" s="4"/>
      <c r="P26" s="4"/>
    </row>
    <row r="27" spans="2:28" x14ac:dyDescent="0.2">
      <c r="B27" s="1"/>
      <c r="C27" s="52">
        <v>2007</v>
      </c>
      <c r="D27" s="53"/>
      <c r="E27" s="4">
        <v>291.476</v>
      </c>
      <c r="F27" s="38">
        <f>(E27/E26-1)*100</f>
        <v>9.0738994416752696</v>
      </c>
      <c r="G27" s="44">
        <v>657</v>
      </c>
      <c r="H27" s="4">
        <v>1715.7</v>
      </c>
      <c r="I27" s="4">
        <f>(H27/H26-1)*100</f>
        <v>-11.108232734055223</v>
      </c>
      <c r="J27" s="40">
        <f t="shared" si="1"/>
        <v>2007.1759999999999</v>
      </c>
      <c r="K27" s="46">
        <f t="shared" si="3"/>
        <v>-8.6537831402503365</v>
      </c>
      <c r="N27" s="4"/>
      <c r="O27" s="4"/>
      <c r="P27" s="4"/>
    </row>
    <row r="28" spans="2:28" x14ac:dyDescent="0.2">
      <c r="C28" s="1">
        <v>2008</v>
      </c>
      <c r="D28" s="1"/>
      <c r="E28" s="4">
        <v>302.87200000000001</v>
      </c>
      <c r="F28" s="38">
        <f>(E28/E27-1)*100</f>
        <v>3.9097558632614771</v>
      </c>
      <c r="G28" s="44">
        <v>583</v>
      </c>
      <c r="H28" s="4">
        <v>1553.1</v>
      </c>
      <c r="I28" s="4">
        <f>(H28/H27-1)*100</f>
        <v>-9.4771813254065478</v>
      </c>
      <c r="J28" s="40">
        <f t="shared" si="1"/>
        <v>1855.972</v>
      </c>
      <c r="K28" s="46">
        <f t="shared" si="3"/>
        <v>-7.5331709825147364</v>
      </c>
      <c r="N28" s="4"/>
      <c r="O28" s="4"/>
      <c r="P28" s="4"/>
    </row>
    <row r="29" spans="2:28" x14ac:dyDescent="0.2">
      <c r="C29" s="1">
        <v>2009</v>
      </c>
      <c r="D29" s="1"/>
      <c r="E29" s="4">
        <v>271.94799999999998</v>
      </c>
      <c r="F29" s="38">
        <f>(E29/E28-1)*100</f>
        <v>-10.210253836604256</v>
      </c>
      <c r="G29" s="56">
        <v>542</v>
      </c>
      <c r="H29" s="57">
        <v>1520.4</v>
      </c>
      <c r="I29" s="4">
        <f>(H29/H28-1)*100</f>
        <v>-2.1054664863820682</v>
      </c>
      <c r="J29" s="40">
        <f t="shared" si="1"/>
        <v>1792.348</v>
      </c>
      <c r="K29" s="46">
        <f t="shared" si="3"/>
        <v>-3.4280689579368695</v>
      </c>
      <c r="N29" s="4"/>
      <c r="O29" s="4"/>
      <c r="P29" s="4"/>
    </row>
    <row r="30" spans="2:28" x14ac:dyDescent="0.2">
      <c r="C30" s="1">
        <v>2010</v>
      </c>
      <c r="D30" s="1"/>
      <c r="E30" s="58">
        <v>288.25700000000001</v>
      </c>
      <c r="F30" s="4">
        <f>(E30/E29-1)*100</f>
        <v>5.9971023872210871</v>
      </c>
      <c r="G30" s="59">
        <v>577</v>
      </c>
      <c r="H30" s="4">
        <v>1597.838</v>
      </c>
      <c r="I30" s="4">
        <f>(H30/H29-1)*100</f>
        <v>5.0932649302815047</v>
      </c>
      <c r="J30" s="40">
        <f t="shared" si="1"/>
        <v>1886.095</v>
      </c>
      <c r="K30" s="41">
        <f t="shared" si="3"/>
        <v>5.2304016853869983</v>
      </c>
      <c r="N30" s="4"/>
      <c r="O30" s="4"/>
    </row>
    <row r="31" spans="2:28" x14ac:dyDescent="0.2">
      <c r="C31" s="1"/>
      <c r="D31" s="1"/>
      <c r="E31" s="58"/>
      <c r="F31" s="4"/>
      <c r="G31" s="59"/>
      <c r="H31" s="4"/>
      <c r="I31" s="4"/>
      <c r="J31" s="40"/>
      <c r="K31" s="41"/>
      <c r="L31" s="4"/>
    </row>
    <row r="32" spans="2:28" x14ac:dyDescent="0.2">
      <c r="C32" s="1">
        <v>2011</v>
      </c>
      <c r="D32" s="1"/>
      <c r="E32" s="58">
        <v>309.08699999999999</v>
      </c>
      <c r="F32" s="4">
        <f>(E32/E30-1)*100</f>
        <v>7.2261905174896057</v>
      </c>
      <c r="G32" s="59">
        <v>529</v>
      </c>
      <c r="H32" s="4">
        <v>1401.5</v>
      </c>
      <c r="I32" s="4">
        <f>(H32/H30-1)*100</f>
        <v>-12.28772879353226</v>
      </c>
      <c r="J32" s="40">
        <f t="shared" si="1"/>
        <v>1710.587</v>
      </c>
      <c r="K32" s="46">
        <f>(J32/J30-1)*100</f>
        <v>-9.305363727701943</v>
      </c>
      <c r="L32" s="4"/>
    </row>
    <row r="33" spans="2:18" x14ac:dyDescent="0.2">
      <c r="C33" s="1">
        <v>2012</v>
      </c>
      <c r="D33" s="1"/>
      <c r="E33" s="58">
        <v>321.642</v>
      </c>
      <c r="F33" s="4">
        <f>(E33/E32-1)*100</f>
        <v>4.0619631365926168</v>
      </c>
      <c r="G33" s="59">
        <v>525</v>
      </c>
      <c r="H33" s="4">
        <v>1507.4</v>
      </c>
      <c r="I33" s="4">
        <f>(H33/H32-1)*100</f>
        <v>7.5561897966464509</v>
      </c>
      <c r="J33" s="40">
        <f t="shared" si="1"/>
        <v>1829.0420000000001</v>
      </c>
      <c r="K33" s="41">
        <f t="shared" si="3"/>
        <v>6.9248158673016924</v>
      </c>
      <c r="L33" s="4"/>
    </row>
    <row r="34" spans="2:18" x14ac:dyDescent="0.2">
      <c r="C34" s="1">
        <v>2013</v>
      </c>
      <c r="D34" s="1"/>
      <c r="E34" s="58">
        <v>345.38</v>
      </c>
      <c r="F34" s="38">
        <f>(E34/E33-1)*100</f>
        <v>7.3802550661915989</v>
      </c>
      <c r="G34" s="59">
        <v>481</v>
      </c>
      <c r="H34" s="4">
        <v>1375.9</v>
      </c>
      <c r="I34" s="4">
        <f>(H34/H32-1)*100</f>
        <v>-1.8266143417766667</v>
      </c>
      <c r="J34" s="40">
        <f t="shared" si="1"/>
        <v>1721.2800000000002</v>
      </c>
      <c r="K34" s="46">
        <f t="shared" si="3"/>
        <v>-5.8917181781500849</v>
      </c>
      <c r="L34" s="4"/>
    </row>
    <row r="35" spans="2:18" x14ac:dyDescent="0.2">
      <c r="C35" s="1">
        <v>2014</v>
      </c>
      <c r="D35" s="1"/>
      <c r="E35" s="58">
        <v>382.81599999999997</v>
      </c>
      <c r="F35" s="60">
        <f>(E35/E34-1)*100</f>
        <v>10.839075800567489</v>
      </c>
      <c r="G35" s="61">
        <v>562</v>
      </c>
      <c r="H35" s="4">
        <v>1609.6</v>
      </c>
      <c r="I35" s="58">
        <f>(H35/H34-1)*100</f>
        <v>16.98524602078637</v>
      </c>
      <c r="J35" s="40">
        <f>SUM(E35)+H35</f>
        <v>1992.4159999999999</v>
      </c>
      <c r="K35" s="41">
        <f>(J35/J34-1)*100</f>
        <v>15.7519985127347</v>
      </c>
      <c r="L35" s="4"/>
    </row>
    <row r="36" spans="2:18" x14ac:dyDescent="0.2">
      <c r="C36" s="21">
        <v>2015</v>
      </c>
      <c r="D36" s="21"/>
      <c r="E36" s="62">
        <v>385.37799999999999</v>
      </c>
      <c r="F36" s="63">
        <f>(E36/E35-1)*100</f>
        <v>0.66925102399064684</v>
      </c>
      <c r="G36" s="64">
        <v>586</v>
      </c>
      <c r="H36" s="55">
        <v>1716.8119999999999</v>
      </c>
      <c r="I36" s="62">
        <f>(H36/H35-1)*100</f>
        <v>6.6607852882703877</v>
      </c>
      <c r="J36" s="65">
        <f>SUM(E36)+H36</f>
        <v>2102.19</v>
      </c>
      <c r="K36" s="66">
        <f t="shared" si="3"/>
        <v>5.5095923742832786</v>
      </c>
      <c r="L36" s="4"/>
    </row>
    <row r="37" spans="2:18" x14ac:dyDescent="0.2">
      <c r="C37" s="1"/>
      <c r="D37" s="1"/>
      <c r="E37" s="58"/>
      <c r="F37" s="4"/>
      <c r="G37" s="1"/>
      <c r="H37" s="4"/>
      <c r="I37" s="4"/>
      <c r="K37" s="39"/>
      <c r="L37" s="4"/>
    </row>
    <row r="38" spans="2:18" x14ac:dyDescent="0.2">
      <c r="C38" s="67" t="s">
        <v>10</v>
      </c>
      <c r="D38" s="1"/>
      <c r="E38" s="4"/>
      <c r="F38" s="4"/>
      <c r="G38" s="1"/>
      <c r="H38" s="4"/>
      <c r="I38" s="4"/>
      <c r="K38" s="39"/>
    </row>
    <row r="39" spans="2:18" x14ac:dyDescent="0.2">
      <c r="C39" s="61" t="s">
        <v>11</v>
      </c>
      <c r="D39" s="1"/>
      <c r="E39" s="1"/>
      <c r="F39" s="1"/>
      <c r="G39" s="1"/>
      <c r="H39" s="1"/>
      <c r="I39" s="1"/>
      <c r="K39" s="39"/>
    </row>
    <row r="40" spans="2:18" ht="15" x14ac:dyDescent="0.2">
      <c r="B40" s="68"/>
      <c r="C40" s="69" t="s">
        <v>12</v>
      </c>
      <c r="D40" s="69"/>
      <c r="E40" s="69"/>
      <c r="F40" s="69"/>
      <c r="G40" s="69"/>
      <c r="H40" s="69"/>
      <c r="I40" s="69"/>
      <c r="K40" s="39"/>
      <c r="O40" s="76"/>
      <c r="P40" s="5"/>
      <c r="Q40" s="77"/>
      <c r="R40" s="6"/>
    </row>
    <row r="41" spans="2:18" ht="14.25" x14ac:dyDescent="0.2">
      <c r="B41" s="54"/>
      <c r="C41" s="69"/>
      <c r="D41" s="69"/>
      <c r="E41" s="69"/>
      <c r="F41" s="69"/>
      <c r="G41" s="69"/>
      <c r="H41" s="69"/>
      <c r="I41" s="69"/>
      <c r="P41" s="4"/>
      <c r="Q41" s="41"/>
      <c r="R41" s="7"/>
    </row>
    <row r="42" spans="2:18" ht="14.25" x14ac:dyDescent="0.2">
      <c r="B42" s="54"/>
      <c r="C42" s="70"/>
      <c r="D42" s="70"/>
      <c r="E42" s="70"/>
      <c r="F42" s="70"/>
      <c r="G42" s="70"/>
      <c r="H42" s="70"/>
      <c r="I42" s="70"/>
      <c r="P42" s="4"/>
      <c r="Q42" s="41"/>
      <c r="R42" s="7"/>
    </row>
    <row r="43" spans="2:18" ht="14.25" x14ac:dyDescent="0.2">
      <c r="C43" s="71" t="s">
        <v>73</v>
      </c>
      <c r="D43" s="1"/>
      <c r="E43" s="1"/>
      <c r="F43" s="1"/>
      <c r="G43" s="1"/>
      <c r="H43" s="1"/>
      <c r="I43" s="1"/>
      <c r="P43" s="4"/>
      <c r="Q43" s="41"/>
      <c r="R43" s="7"/>
    </row>
    <row r="44" spans="2:18" ht="14.25" x14ac:dyDescent="0.2">
      <c r="P44" s="51"/>
      <c r="Q44" s="41"/>
      <c r="R44" s="7"/>
    </row>
    <row r="45" spans="2:18" ht="14.25" x14ac:dyDescent="0.2">
      <c r="P45" s="51"/>
      <c r="Q45" s="41"/>
      <c r="R45" s="7"/>
    </row>
    <row r="46" spans="2:18" ht="14.25" x14ac:dyDescent="0.2">
      <c r="P46" s="51"/>
      <c r="Q46" s="41"/>
      <c r="R46" s="7"/>
    </row>
    <row r="47" spans="2:18" ht="14.25" x14ac:dyDescent="0.2">
      <c r="P47" s="4"/>
      <c r="Q47" s="4"/>
      <c r="R47" s="7"/>
    </row>
    <row r="48" spans="2:18" ht="14.25" x14ac:dyDescent="0.2">
      <c r="P48" s="4"/>
      <c r="Q48" s="4"/>
      <c r="R48" s="7"/>
    </row>
  </sheetData>
  <mergeCells count="3">
    <mergeCell ref="J11:K11"/>
    <mergeCell ref="C40:I41"/>
    <mergeCell ref="C8:K8"/>
  </mergeCells>
  <printOptions horizontalCentered="1"/>
  <pageMargins left="1" right="1" top="1" bottom="1" header="0.5" footer="0.24"/>
  <pageSetup scale="66" orientation="portrait" r:id="rId1"/>
  <headerFooter alignWithMargins="0"/>
  <ignoredErrors>
    <ignoredError sqref="J20:J35 J15:J18 I33:I34 J36" formula="1"/>
    <ignoredError sqref="F13:J13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38100</xdr:rowOff>
              </from>
              <to>
                <xdr:col>1</xdr:col>
                <xdr:colOff>209550</xdr:colOff>
                <xdr:row>3</xdr:row>
                <xdr:rowOff>142875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AI69"/>
  <sheetViews>
    <sheetView zoomScaleNormal="100" zoomScaleSheetLayoutView="100" workbookViewId="0">
      <selection activeCell="O4" sqref="O4"/>
    </sheetView>
  </sheetViews>
  <sheetFormatPr defaultRowHeight="12.75" x14ac:dyDescent="0.2"/>
  <cols>
    <col min="1" max="1" width="9.140625" style="2"/>
    <col min="2" max="2" width="7.7109375" style="2" customWidth="1"/>
    <col min="3" max="3" width="16.28515625" style="2" customWidth="1"/>
    <col min="4" max="9" width="7.28515625" style="2" customWidth="1"/>
    <col min="10" max="14" width="9.140625" style="2" customWidth="1"/>
    <col min="15" max="16384" width="9.140625" style="2"/>
  </cols>
  <sheetData>
    <row r="4" spans="2:35" ht="15" x14ac:dyDescent="0.25">
      <c r="O4" s="18" t="s">
        <v>94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2:35" ht="9" customHeight="1" x14ac:dyDescent="0.2"/>
    <row r="8" spans="2:35" ht="15.75" x14ac:dyDescent="0.25">
      <c r="B8" s="78">
        <v>15.02</v>
      </c>
      <c r="C8" s="20" t="s">
        <v>14</v>
      </c>
      <c r="D8" s="20"/>
      <c r="E8" s="20"/>
      <c r="F8" s="20"/>
      <c r="G8" s="20"/>
      <c r="H8" s="20"/>
      <c r="I8" s="20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</row>
    <row r="10" spans="2:35" x14ac:dyDescent="0.2"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spans="2:35" x14ac:dyDescent="0.2">
      <c r="C11" s="80" t="s">
        <v>16</v>
      </c>
      <c r="D11" s="25">
        <v>2010</v>
      </c>
      <c r="E11" s="83"/>
      <c r="F11" s="26">
        <v>2011</v>
      </c>
      <c r="G11" s="26"/>
      <c r="H11" s="25">
        <v>2012</v>
      </c>
      <c r="I11" s="26"/>
      <c r="J11" s="25">
        <v>2013</v>
      </c>
      <c r="K11" s="26"/>
      <c r="L11" s="25">
        <v>2014</v>
      </c>
      <c r="M11" s="26"/>
      <c r="N11" s="25">
        <v>2015</v>
      </c>
      <c r="O11" s="26"/>
      <c r="P11" s="84"/>
    </row>
    <row r="12" spans="2:35" x14ac:dyDescent="0.2">
      <c r="C12" s="85"/>
      <c r="D12" s="87" t="s">
        <v>17</v>
      </c>
      <c r="E12" s="88" t="s">
        <v>18</v>
      </c>
      <c r="F12" s="86" t="s">
        <v>17</v>
      </c>
      <c r="G12" s="86" t="s">
        <v>18</v>
      </c>
      <c r="H12" s="89" t="s">
        <v>17</v>
      </c>
      <c r="I12" s="86" t="s">
        <v>18</v>
      </c>
      <c r="J12" s="89" t="s">
        <v>17</v>
      </c>
      <c r="K12" s="86" t="s">
        <v>18</v>
      </c>
      <c r="L12" s="89" t="s">
        <v>17</v>
      </c>
      <c r="M12" s="86" t="s">
        <v>18</v>
      </c>
      <c r="N12" s="89" t="s">
        <v>17</v>
      </c>
      <c r="O12" s="86" t="s">
        <v>18</v>
      </c>
      <c r="P12" s="90"/>
    </row>
    <row r="13" spans="2:35" x14ac:dyDescent="0.2">
      <c r="C13" s="91"/>
      <c r="D13" s="92"/>
      <c r="E13" s="93"/>
      <c r="F13" s="67"/>
      <c r="G13" s="67"/>
      <c r="H13" s="94"/>
      <c r="I13" s="67"/>
      <c r="J13" s="94"/>
      <c r="K13" s="67"/>
      <c r="L13" s="94"/>
      <c r="M13" s="67"/>
      <c r="N13" s="94"/>
      <c r="O13" s="67"/>
      <c r="P13" s="67"/>
      <c r="S13" s="95"/>
      <c r="T13" s="37"/>
    </row>
    <row r="14" spans="2:35" x14ac:dyDescent="0.2">
      <c r="C14" s="91"/>
      <c r="D14" s="92"/>
      <c r="E14" s="93"/>
      <c r="F14" s="67"/>
      <c r="G14" s="67"/>
      <c r="H14" s="92"/>
      <c r="I14" s="67"/>
      <c r="J14" s="92"/>
      <c r="K14" s="67"/>
      <c r="L14" s="92"/>
      <c r="M14" s="67"/>
      <c r="N14" s="92"/>
      <c r="O14" s="67"/>
      <c r="P14" s="67"/>
      <c r="S14" s="95"/>
      <c r="T14" s="37"/>
      <c r="U14" s="96"/>
    </row>
    <row r="15" spans="2:35" x14ac:dyDescent="0.2">
      <c r="C15" s="97" t="s">
        <v>19</v>
      </c>
      <c r="D15" s="98">
        <f>D27+D24+D21+D18</f>
        <v>288.322</v>
      </c>
      <c r="E15" s="34">
        <f>D15/$D$15*100</f>
        <v>100</v>
      </c>
      <c r="F15" s="99">
        <f>SUM(F18,F21,F24,F27)</f>
        <v>309.10000000000002</v>
      </c>
      <c r="G15" s="100">
        <f>F15/$F$15*100</f>
        <v>100</v>
      </c>
      <c r="H15" s="101">
        <f>SUM(H18,H21,H24,H27)</f>
        <v>321.59999999999997</v>
      </c>
      <c r="I15" s="100">
        <v>100</v>
      </c>
      <c r="J15" s="101">
        <f>SUM(J18,J21,J24,J27)</f>
        <v>345.4</v>
      </c>
      <c r="K15" s="100">
        <f>J15/$J$15*100</f>
        <v>100</v>
      </c>
      <c r="L15" s="101">
        <f>SUM(L18,L21,L24,L27)</f>
        <v>382.79999999999995</v>
      </c>
      <c r="M15" s="102">
        <f>M18+M21+M24+M27</f>
        <v>100</v>
      </c>
      <c r="N15" s="101">
        <f>SUM(N18,N21,N24,N27)</f>
        <v>385.40000000000003</v>
      </c>
      <c r="O15" s="102">
        <f>O18+O21+O24+O27</f>
        <v>100</v>
      </c>
      <c r="P15" s="102"/>
      <c r="S15" s="95"/>
      <c r="T15" s="37"/>
      <c r="U15" s="96"/>
    </row>
    <row r="16" spans="2:35" x14ac:dyDescent="0.2">
      <c r="C16" s="97"/>
      <c r="D16" s="105"/>
      <c r="E16" s="106"/>
      <c r="F16" s="104"/>
      <c r="G16" s="106"/>
      <c r="H16" s="107"/>
      <c r="I16" s="104"/>
      <c r="J16" s="105"/>
      <c r="K16" s="104"/>
      <c r="L16" s="105"/>
      <c r="M16" s="108"/>
      <c r="N16" s="105"/>
      <c r="O16" s="108"/>
      <c r="P16" s="108"/>
      <c r="R16" s="109"/>
      <c r="S16" s="95"/>
      <c r="T16" s="37"/>
      <c r="U16" s="96"/>
    </row>
    <row r="17" spans="2:27" x14ac:dyDescent="0.2">
      <c r="D17" s="59"/>
      <c r="E17" s="110"/>
      <c r="G17" s="110"/>
      <c r="H17" s="1"/>
      <c r="J17" s="59"/>
      <c r="L17" s="59"/>
      <c r="M17" s="37"/>
      <c r="N17" s="59"/>
      <c r="O17" s="37"/>
      <c r="P17" s="37"/>
      <c r="S17" s="109"/>
      <c r="T17" s="95"/>
      <c r="U17" s="111"/>
    </row>
    <row r="18" spans="2:27" x14ac:dyDescent="0.2">
      <c r="C18" s="2" t="s">
        <v>20</v>
      </c>
      <c r="D18" s="114">
        <v>228.46100000000001</v>
      </c>
      <c r="E18" s="34">
        <f>D18/$D$15*100</f>
        <v>79.238143464598608</v>
      </c>
      <c r="F18" s="37">
        <v>242.9</v>
      </c>
      <c r="G18" s="34">
        <f>F18/$F$15*100</f>
        <v>78.582982853445486</v>
      </c>
      <c r="H18" s="37">
        <v>253.2</v>
      </c>
      <c r="I18" s="37">
        <f>H18/$H$15*100</f>
        <v>78.731343283582092</v>
      </c>
      <c r="J18" s="114">
        <v>265.39999999999998</v>
      </c>
      <c r="K18" s="37">
        <f>J18/$J$15*100</f>
        <v>76.838448176027796</v>
      </c>
      <c r="L18" s="114">
        <v>288</v>
      </c>
      <c r="M18" s="108">
        <f>L18/L15*100</f>
        <v>75.23510971786834</v>
      </c>
      <c r="N18" s="114">
        <v>291.8</v>
      </c>
      <c r="O18" s="108">
        <f>N18/N15*100</f>
        <v>75.713544369486243</v>
      </c>
      <c r="P18" s="108"/>
      <c r="T18" s="95"/>
      <c r="U18" s="111"/>
    </row>
    <row r="19" spans="2:27" x14ac:dyDescent="0.2">
      <c r="D19" s="115"/>
      <c r="E19" s="116"/>
      <c r="F19" s="103"/>
      <c r="G19" s="117"/>
      <c r="H19" s="118"/>
      <c r="I19" s="108"/>
      <c r="J19" s="115"/>
      <c r="K19" s="37"/>
      <c r="L19" s="115"/>
      <c r="M19" s="108"/>
      <c r="N19" s="115"/>
      <c r="O19" s="108"/>
      <c r="P19" s="108"/>
      <c r="T19" s="95"/>
      <c r="U19" s="111"/>
    </row>
    <row r="20" spans="2:27" x14ac:dyDescent="0.2">
      <c r="D20" s="59"/>
      <c r="E20" s="110"/>
      <c r="G20" s="34"/>
      <c r="H20" s="1"/>
      <c r="I20" s="37"/>
      <c r="J20" s="59"/>
      <c r="K20" s="37"/>
      <c r="L20" s="119"/>
      <c r="M20" s="108"/>
      <c r="N20" s="119"/>
      <c r="O20" s="108"/>
      <c r="P20" s="108"/>
      <c r="S20" s="109"/>
      <c r="T20" s="95"/>
      <c r="U20" s="111"/>
    </row>
    <row r="21" spans="2:27" x14ac:dyDescent="0.2">
      <c r="C21" s="2" t="s">
        <v>21</v>
      </c>
      <c r="D21" s="114">
        <v>19.498999999999999</v>
      </c>
      <c r="E21" s="34">
        <f>D21/$D$15*100</f>
        <v>6.7629247854828973</v>
      </c>
      <c r="F21" s="37">
        <v>24.7</v>
      </c>
      <c r="G21" s="34">
        <f>F21/$F$15*100</f>
        <v>7.9909414428987375</v>
      </c>
      <c r="H21" s="37">
        <v>24.1</v>
      </c>
      <c r="I21" s="37">
        <f>H21/$H$15*100</f>
        <v>7.4937810945273648</v>
      </c>
      <c r="J21" s="114">
        <v>23.6</v>
      </c>
      <c r="K21" s="37">
        <f t="shared" ref="K21:K27" si="0">J21/$J$15*100</f>
        <v>6.8326577880718009</v>
      </c>
      <c r="L21" s="120">
        <v>24.9</v>
      </c>
      <c r="M21" s="108">
        <f>L21/L15*100</f>
        <v>6.5047021943573675</v>
      </c>
      <c r="N21" s="120">
        <v>24.3</v>
      </c>
      <c r="O21" s="108">
        <f>N21/N15*100</f>
        <v>6.3051375194603008</v>
      </c>
      <c r="P21" s="108"/>
    </row>
    <row r="22" spans="2:27" x14ac:dyDescent="0.2">
      <c r="D22" s="114"/>
      <c r="E22" s="34"/>
      <c r="F22" s="37"/>
      <c r="G22" s="34"/>
      <c r="H22" s="37"/>
      <c r="I22" s="37"/>
      <c r="J22" s="114"/>
      <c r="K22" s="37"/>
      <c r="L22" s="120"/>
      <c r="M22" s="108"/>
      <c r="N22" s="120"/>
      <c r="O22" s="108"/>
      <c r="P22" s="108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</row>
    <row r="23" spans="2:27" x14ac:dyDescent="0.2">
      <c r="D23" s="59"/>
      <c r="E23" s="110"/>
      <c r="G23" s="34"/>
      <c r="H23" s="1"/>
      <c r="I23" s="37"/>
      <c r="J23" s="59"/>
      <c r="K23" s="37"/>
      <c r="L23" s="119"/>
      <c r="M23" s="108"/>
      <c r="N23" s="119"/>
      <c r="O23" s="108"/>
      <c r="P23" s="108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</row>
    <row r="24" spans="2:27" x14ac:dyDescent="0.2">
      <c r="C24" s="2" t="s">
        <v>22</v>
      </c>
      <c r="D24" s="114">
        <v>19.899999999999999</v>
      </c>
      <c r="E24" s="34">
        <f>D24/$D$15*100</f>
        <v>6.9020053967439186</v>
      </c>
      <c r="F24" s="37">
        <v>21.1</v>
      </c>
      <c r="G24" s="34">
        <f>F24/$F$15*100</f>
        <v>6.8262698155936592</v>
      </c>
      <c r="H24" s="37">
        <v>21.4</v>
      </c>
      <c r="I24" s="37">
        <f>H24/$H$15*100</f>
        <v>6.6542288557213931</v>
      </c>
      <c r="J24" s="114">
        <v>28</v>
      </c>
      <c r="K24" s="37">
        <f t="shared" si="0"/>
        <v>8.106543138390272</v>
      </c>
      <c r="L24" s="114">
        <v>36.5</v>
      </c>
      <c r="M24" s="108">
        <f>L24/L15*100</f>
        <v>9.5350052246603987</v>
      </c>
      <c r="N24" s="114">
        <v>34.299999999999997</v>
      </c>
      <c r="O24" s="108">
        <f>N24/N15*100</f>
        <v>8.8998443175921107</v>
      </c>
      <c r="P24" s="108"/>
      <c r="Q24" s="121"/>
      <c r="S24" s="121"/>
      <c r="T24" s="121"/>
      <c r="U24" s="121"/>
      <c r="V24" s="121"/>
      <c r="W24" s="121"/>
      <c r="X24" s="121"/>
      <c r="Y24" s="121"/>
      <c r="Z24" s="121"/>
      <c r="AA24" s="121"/>
    </row>
    <row r="25" spans="2:27" x14ac:dyDescent="0.2">
      <c r="D25" s="115"/>
      <c r="E25" s="116"/>
      <c r="F25" s="103"/>
      <c r="G25" s="117"/>
      <c r="H25" s="118"/>
      <c r="I25" s="108"/>
      <c r="J25" s="115"/>
      <c r="K25" s="37"/>
      <c r="L25" s="115"/>
      <c r="M25" s="108"/>
      <c r="N25" s="115"/>
      <c r="O25" s="108"/>
      <c r="P25" s="108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</row>
    <row r="26" spans="2:27" x14ac:dyDescent="0.2">
      <c r="D26" s="59"/>
      <c r="E26" s="110"/>
      <c r="G26" s="34"/>
      <c r="H26" s="1"/>
      <c r="I26" s="37"/>
      <c r="J26" s="59"/>
      <c r="K26" s="37"/>
      <c r="L26" s="59"/>
      <c r="M26" s="108"/>
      <c r="N26" s="59"/>
      <c r="O26" s="108"/>
      <c r="P26" s="108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</row>
    <row r="27" spans="2:27" x14ac:dyDescent="0.2">
      <c r="C27" s="2" t="s">
        <v>23</v>
      </c>
      <c r="D27" s="114">
        <v>20.462</v>
      </c>
      <c r="E27" s="34">
        <f>D27/$D$15*100</f>
        <v>7.0969263531745748</v>
      </c>
      <c r="F27" s="37">
        <v>20.399999999999999</v>
      </c>
      <c r="G27" s="34">
        <f>F27/$F$15*100</f>
        <v>6.5998058880621144</v>
      </c>
      <c r="H27" s="37">
        <v>22.9</v>
      </c>
      <c r="I27" s="37">
        <f>H27/$H$15*100</f>
        <v>7.1206467661691546</v>
      </c>
      <c r="J27" s="114">
        <v>28.4</v>
      </c>
      <c r="K27" s="37">
        <f t="shared" si="0"/>
        <v>8.2223508975101325</v>
      </c>
      <c r="L27" s="114">
        <v>33.4</v>
      </c>
      <c r="M27" s="108">
        <f>L27/L15*100</f>
        <v>8.725182863113897</v>
      </c>
      <c r="N27" s="114">
        <v>35</v>
      </c>
      <c r="O27" s="108">
        <f>N27/N15*100</f>
        <v>9.0814737934613383</v>
      </c>
      <c r="P27" s="108"/>
      <c r="Q27" s="121"/>
      <c r="S27" s="121"/>
      <c r="T27" s="121"/>
      <c r="U27" s="121"/>
      <c r="V27" s="121"/>
      <c r="W27" s="121"/>
      <c r="X27" s="121"/>
      <c r="Y27" s="121"/>
      <c r="Z27" s="121"/>
      <c r="AA27" s="121"/>
    </row>
    <row r="28" spans="2:27" x14ac:dyDescent="0.2">
      <c r="D28" s="115"/>
      <c r="E28" s="116"/>
      <c r="F28" s="103"/>
      <c r="G28" s="103"/>
      <c r="H28" s="115"/>
      <c r="I28" s="103"/>
      <c r="J28" s="115"/>
      <c r="K28" s="103"/>
      <c r="L28" s="115"/>
      <c r="M28" s="103"/>
      <c r="N28" s="115"/>
      <c r="O28" s="103"/>
      <c r="P28" s="103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</row>
    <row r="29" spans="2:27" x14ac:dyDescent="0.2">
      <c r="B29" s="1"/>
      <c r="C29" s="21"/>
      <c r="D29" s="123"/>
      <c r="E29" s="124"/>
      <c r="F29" s="21"/>
      <c r="G29" s="21"/>
      <c r="H29" s="123"/>
      <c r="I29" s="21"/>
      <c r="J29" s="123"/>
      <c r="K29" s="21"/>
      <c r="L29" s="123"/>
      <c r="M29" s="21"/>
      <c r="N29" s="123"/>
      <c r="O29" s="21"/>
      <c r="P29" s="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</row>
    <row r="30" spans="2:27" x14ac:dyDescent="0.2">
      <c r="B30" s="1"/>
      <c r="C30" s="1"/>
      <c r="D30" s="41"/>
      <c r="E30" s="41"/>
      <c r="F30" s="41"/>
      <c r="G30" s="41"/>
      <c r="H30" s="41"/>
      <c r="I30" s="41"/>
      <c r="Q30" s="125"/>
      <c r="R30" s="125"/>
      <c r="S30" s="125"/>
      <c r="T30" s="121"/>
      <c r="U30" s="121"/>
      <c r="V30" s="121"/>
      <c r="W30" s="121"/>
      <c r="X30" s="121"/>
      <c r="Y30" s="121"/>
      <c r="Z30" s="121"/>
      <c r="AA30" s="121"/>
    </row>
    <row r="31" spans="2:27" x14ac:dyDescent="0.2">
      <c r="C31" s="71" t="s">
        <v>73</v>
      </c>
      <c r="Q31" s="126"/>
      <c r="R31" s="126"/>
      <c r="S31" s="127"/>
      <c r="T31" s="128"/>
      <c r="U31" s="129"/>
      <c r="V31" s="129"/>
      <c r="W31" s="129"/>
      <c r="X31" s="129"/>
      <c r="Y31" s="121"/>
      <c r="Z31" s="121"/>
      <c r="AA31" s="121"/>
    </row>
    <row r="32" spans="2:27" ht="14.25" x14ac:dyDescent="0.2">
      <c r="B32" s="130"/>
      <c r="Q32" s="126"/>
      <c r="R32" s="126"/>
      <c r="S32" s="127"/>
      <c r="T32" s="128"/>
      <c r="U32" s="129"/>
      <c r="V32" s="129"/>
      <c r="W32" s="129"/>
      <c r="X32" s="129"/>
      <c r="Y32" s="121"/>
      <c r="Z32" s="121"/>
      <c r="AA32" s="121"/>
    </row>
    <row r="33" spans="2:27" x14ac:dyDescent="0.2">
      <c r="Q33" s="126"/>
      <c r="R33" s="126"/>
      <c r="S33" s="127"/>
      <c r="T33" s="128"/>
      <c r="U33" s="129"/>
      <c r="V33" s="129"/>
      <c r="W33" s="129"/>
      <c r="X33" s="129"/>
      <c r="Y33" s="129"/>
      <c r="Z33" s="121"/>
      <c r="AA33" s="121"/>
    </row>
    <row r="34" spans="2:27" x14ac:dyDescent="0.2">
      <c r="B34" s="131"/>
      <c r="Q34" s="126"/>
      <c r="R34" s="126"/>
      <c r="S34" s="127"/>
      <c r="T34" s="128"/>
      <c r="U34" s="129"/>
      <c r="V34" s="129"/>
      <c r="W34" s="129"/>
      <c r="X34" s="129"/>
      <c r="Y34" s="121"/>
      <c r="Z34" s="121"/>
      <c r="AA34" s="121"/>
    </row>
    <row r="35" spans="2:27" x14ac:dyDescent="0.2">
      <c r="Q35" s="121"/>
      <c r="R35" s="121"/>
      <c r="S35" s="121"/>
      <c r="T35" s="121"/>
      <c r="U35" s="121"/>
      <c r="V35" s="121"/>
      <c r="W35" s="121"/>
      <c r="X35" s="121"/>
      <c r="Y35" s="129"/>
      <c r="Z35" s="121"/>
      <c r="AA35" s="121"/>
    </row>
    <row r="36" spans="2:27" x14ac:dyDescent="0.2">
      <c r="Q36" s="121"/>
      <c r="R36" s="121"/>
      <c r="S36" s="127"/>
      <c r="T36" s="127"/>
      <c r="U36" s="127"/>
      <c r="V36" s="121"/>
      <c r="W36" s="121"/>
      <c r="X36" s="121"/>
      <c r="Y36" s="121"/>
      <c r="Z36" s="121"/>
      <c r="AA36" s="121"/>
    </row>
    <row r="37" spans="2:27" x14ac:dyDescent="0.2">
      <c r="B37" s="31"/>
      <c r="J37" s="133"/>
      <c r="K37" s="133"/>
      <c r="L37" s="133"/>
      <c r="M37" s="133"/>
      <c r="N37" s="133"/>
      <c r="O37" s="133"/>
      <c r="P37" s="133"/>
    </row>
    <row r="45" spans="2:27" hidden="1" x14ac:dyDescent="0.2"/>
    <row r="47" spans="2:27" hidden="1" x14ac:dyDescent="0.2"/>
    <row r="51" spans="2:3" x14ac:dyDescent="0.2">
      <c r="C51" s="73"/>
    </row>
    <row r="52" spans="2:3" x14ac:dyDescent="0.2">
      <c r="C52" s="73"/>
    </row>
    <row r="55" spans="2:3" x14ac:dyDescent="0.2">
      <c r="B55" s="73"/>
      <c r="C55" s="73"/>
    </row>
    <row r="59" spans="2:3" x14ac:dyDescent="0.2">
      <c r="C59" s="71" t="s">
        <v>13</v>
      </c>
    </row>
    <row r="65" spans="4:9" x14ac:dyDescent="0.2">
      <c r="D65" s="37"/>
      <c r="E65" s="37"/>
      <c r="F65" s="37"/>
      <c r="G65" s="37"/>
      <c r="H65" s="37"/>
      <c r="I65" s="134"/>
    </row>
    <row r="66" spans="4:9" x14ac:dyDescent="0.2">
      <c r="D66" s="37"/>
      <c r="E66" s="37"/>
      <c r="F66" s="37"/>
      <c r="G66" s="37"/>
      <c r="H66" s="37"/>
      <c r="I66" s="134"/>
    </row>
    <row r="67" spans="4:9" x14ac:dyDescent="0.2">
      <c r="D67" s="37"/>
      <c r="E67" s="37"/>
      <c r="F67" s="37"/>
      <c r="G67" s="37"/>
      <c r="H67" s="37"/>
      <c r="I67" s="134"/>
    </row>
    <row r="68" spans="4:9" x14ac:dyDescent="0.2">
      <c r="D68" s="37"/>
      <c r="E68" s="37"/>
      <c r="F68" s="37"/>
      <c r="G68" s="37"/>
      <c r="H68" s="37"/>
      <c r="I68" s="134"/>
    </row>
    <row r="69" spans="4:9" x14ac:dyDescent="0.2">
      <c r="D69" s="37"/>
      <c r="E69" s="37"/>
      <c r="F69" s="37"/>
      <c r="G69" s="37"/>
      <c r="H69" s="37"/>
      <c r="I69" s="134"/>
    </row>
  </sheetData>
  <mergeCells count="8">
    <mergeCell ref="L11:M11"/>
    <mergeCell ref="N11:O11"/>
    <mergeCell ref="C8:I8"/>
    <mergeCell ref="C11:C12"/>
    <mergeCell ref="D11:E11"/>
    <mergeCell ref="F11:G11"/>
    <mergeCell ref="H11:I11"/>
    <mergeCell ref="J11:K11"/>
  </mergeCells>
  <printOptions horizontalCentered="1"/>
  <pageMargins left="0.75" right="0.75" top="1" bottom="1" header="0.5" footer="0.5"/>
  <pageSetup scale="64" orientation="portrait" r:id="rId1"/>
  <headerFooter alignWithMargins="0"/>
  <ignoredErrors>
    <ignoredError sqref="G15:M15 N15:N17" formula="1"/>
    <ignoredError sqref="O15:O20 O22:O26 O27" evalError="1" formula="1"/>
    <ignoredError sqref="O21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9525</xdr:rowOff>
              </from>
              <to>
                <xdr:col>1</xdr:col>
                <xdr:colOff>304800</xdr:colOff>
                <xdr:row>3</xdr:row>
                <xdr:rowOff>9525</xdr:rowOff>
              </to>
            </anchor>
          </objectPr>
        </oleObject>
      </mc:Choice>
      <mc:Fallback>
        <oleObject progId="MSPhotoEd.3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AM59"/>
  <sheetViews>
    <sheetView view="pageBreakPreview" zoomScaleNormal="100" zoomScaleSheetLayoutView="100" workbookViewId="0">
      <selection activeCell="O3" sqref="O3"/>
    </sheetView>
  </sheetViews>
  <sheetFormatPr defaultRowHeight="12.75" x14ac:dyDescent="0.2"/>
  <cols>
    <col min="1" max="1" width="9.140625" style="2"/>
    <col min="2" max="2" width="7.7109375" style="2" customWidth="1"/>
    <col min="3" max="3" width="15.7109375" style="2" customWidth="1"/>
    <col min="4" max="9" width="7.85546875" style="2" customWidth="1"/>
    <col min="10" max="10" width="9.28515625" style="2" customWidth="1"/>
    <col min="11" max="13" width="9.140625" style="2" customWidth="1"/>
    <col min="14" max="16384" width="9.140625" style="2"/>
  </cols>
  <sheetData>
    <row r="3" spans="2:15" ht="15" x14ac:dyDescent="0.25">
      <c r="O3" s="18" t="s">
        <v>94</v>
      </c>
    </row>
    <row r="4" spans="2:15" ht="15" x14ac:dyDescent="0.25">
      <c r="D4" s="18"/>
      <c r="E4" s="18"/>
      <c r="F4" s="18"/>
      <c r="G4" s="18"/>
      <c r="H4" s="18"/>
      <c r="I4" s="18"/>
    </row>
    <row r="5" spans="2:15" ht="9" customHeight="1" x14ac:dyDescent="0.2"/>
    <row r="8" spans="2:15" ht="15.75" x14ac:dyDescent="0.25">
      <c r="B8" s="78">
        <f>'.02'!B8+0.01</f>
        <v>15.03</v>
      </c>
      <c r="C8" s="20" t="s">
        <v>24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10" spans="2:15" x14ac:dyDescent="0.2"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7" t="s">
        <v>15</v>
      </c>
      <c r="O10" s="137"/>
    </row>
    <row r="11" spans="2:15" x14ac:dyDescent="0.2">
      <c r="B11" s="1"/>
      <c r="C11" s="80" t="s">
        <v>25</v>
      </c>
      <c r="D11" s="25">
        <v>2010</v>
      </c>
      <c r="E11" s="83"/>
      <c r="F11" s="26">
        <v>2011</v>
      </c>
      <c r="G11" s="26"/>
      <c r="H11" s="25">
        <v>2012</v>
      </c>
      <c r="I11" s="26"/>
      <c r="J11" s="25">
        <v>2013</v>
      </c>
      <c r="K11" s="26"/>
      <c r="L11" s="25">
        <v>2014</v>
      </c>
      <c r="M11" s="26"/>
      <c r="N11" s="25">
        <v>2015</v>
      </c>
      <c r="O11" s="26"/>
    </row>
    <row r="12" spans="2:15" x14ac:dyDescent="0.2">
      <c r="B12" s="1"/>
      <c r="C12" s="85"/>
      <c r="D12" s="87" t="s">
        <v>17</v>
      </c>
      <c r="E12" s="88" t="s">
        <v>18</v>
      </c>
      <c r="F12" s="87" t="s">
        <v>17</v>
      </c>
      <c r="G12" s="88" t="s">
        <v>18</v>
      </c>
      <c r="H12" s="87" t="s">
        <v>17</v>
      </c>
      <c r="I12" s="86" t="s">
        <v>18</v>
      </c>
      <c r="J12" s="87" t="s">
        <v>17</v>
      </c>
      <c r="K12" s="86" t="s">
        <v>18</v>
      </c>
      <c r="L12" s="87" t="s">
        <v>17</v>
      </c>
      <c r="M12" s="86" t="s">
        <v>18</v>
      </c>
      <c r="N12" s="87" t="s">
        <v>17</v>
      </c>
      <c r="O12" s="86" t="s">
        <v>18</v>
      </c>
    </row>
    <row r="13" spans="2:15" x14ac:dyDescent="0.2">
      <c r="B13" s="1"/>
      <c r="C13" s="91"/>
      <c r="D13" s="138"/>
      <c r="E13" s="139"/>
      <c r="F13" s="84"/>
      <c r="G13" s="84"/>
      <c r="H13" s="140"/>
      <c r="I13" s="141"/>
      <c r="J13" s="140"/>
      <c r="K13" s="141"/>
      <c r="L13" s="140"/>
      <c r="M13" s="141"/>
      <c r="N13" s="140"/>
      <c r="O13" s="141"/>
    </row>
    <row r="14" spans="2:15" x14ac:dyDescent="0.2">
      <c r="B14" s="1"/>
      <c r="C14" s="91"/>
      <c r="D14" s="92"/>
      <c r="E14" s="93"/>
      <c r="F14" s="67"/>
      <c r="G14" s="67"/>
      <c r="H14" s="92"/>
      <c r="I14" s="67"/>
      <c r="J14" s="92"/>
      <c r="K14" s="67"/>
      <c r="L14" s="92"/>
      <c r="M14" s="67"/>
      <c r="N14" s="92"/>
      <c r="O14" s="67"/>
    </row>
    <row r="15" spans="2:15" x14ac:dyDescent="0.2">
      <c r="C15" s="97" t="s">
        <v>26</v>
      </c>
      <c r="D15" s="142">
        <f>D51+D48+D45+D42+D39+D36+D33+D30+D27+D24+D21+D18</f>
        <v>288.3</v>
      </c>
      <c r="E15" s="34">
        <f>D15/$D$15*100</f>
        <v>100</v>
      </c>
      <c r="F15" s="143">
        <f>SUM(F18,F21,F24,F27,F30,F33,F36,F39,F42,F45,F48,F51)</f>
        <v>309.09999999999997</v>
      </c>
      <c r="G15" s="112">
        <f>G51+G48+G45+G42+G39+G36+G33+G30+G27+G24+G21+G18</f>
        <v>100</v>
      </c>
      <c r="H15" s="144">
        <f>SUM(H18,H21,H24,H27,H30,H33,H36,H39,H42,H45,H48,H51)</f>
        <v>321.59999999999997</v>
      </c>
      <c r="I15" s="33">
        <v>100</v>
      </c>
      <c r="J15" s="144">
        <f>SUM(J18,J21,J24,J27,J30,J33,J36,J39,J42,J45,J48,J51)</f>
        <v>345.40000000000003</v>
      </c>
      <c r="K15" s="41">
        <v>100</v>
      </c>
      <c r="L15" s="144">
        <f>SUM(L18,L21,L24,L27,L30,L33,L36,L39,L42,L45,L48,L51)</f>
        <v>382.79999999999995</v>
      </c>
      <c r="M15" s="145">
        <f>M51+M48+M45+M42+M39+M36+M33+M30+M27+M24+M21+M18</f>
        <v>1</v>
      </c>
      <c r="N15" s="144">
        <f>SUM(N18,N21,N24,N27,N30,N33,N36,N39,N42,N45,N48,N51)</f>
        <v>385.39999999999992</v>
      </c>
      <c r="O15" s="145">
        <f>O51+O48+O45+O42+O39+O36+O33+O30+O27+O24+O21+O18</f>
        <v>1.0000000000000002</v>
      </c>
    </row>
    <row r="16" spans="2:15" x14ac:dyDescent="0.2">
      <c r="D16" s="105"/>
      <c r="E16" s="106"/>
      <c r="F16" s="104"/>
      <c r="G16" s="104"/>
      <c r="H16" s="105"/>
      <c r="I16" s="107"/>
      <c r="J16" s="105"/>
      <c r="K16" s="107"/>
      <c r="L16" s="105"/>
      <c r="M16" s="107"/>
      <c r="N16" s="105"/>
      <c r="O16" s="107"/>
    </row>
    <row r="17" spans="3:28" x14ac:dyDescent="0.2">
      <c r="D17" s="59"/>
      <c r="E17" s="110"/>
      <c r="H17" s="59"/>
      <c r="I17" s="1"/>
      <c r="J17" s="59"/>
      <c r="K17" s="1"/>
      <c r="L17" s="59"/>
      <c r="M17" s="1"/>
      <c r="N17" s="59"/>
      <c r="O17" s="1"/>
    </row>
    <row r="18" spans="3:28" x14ac:dyDescent="0.2">
      <c r="C18" s="2" t="s">
        <v>27</v>
      </c>
      <c r="D18" s="114">
        <v>25</v>
      </c>
      <c r="E18" s="34">
        <f>D18/$D$15*100</f>
        <v>8.6715227193895235</v>
      </c>
      <c r="F18" s="146">
        <v>26.4</v>
      </c>
      <c r="G18" s="37">
        <f>F18/$F$15*100</f>
        <v>8.5409252669039155</v>
      </c>
      <c r="H18" s="147">
        <v>26.3</v>
      </c>
      <c r="I18" s="41">
        <f>H18/$H$15*100</f>
        <v>8.1778606965174134</v>
      </c>
      <c r="J18" s="114">
        <v>28.7</v>
      </c>
      <c r="K18" s="41">
        <f>J18/$H$15*100</f>
        <v>8.9241293532338304</v>
      </c>
      <c r="L18" s="114">
        <v>31.4</v>
      </c>
      <c r="M18" s="118">
        <f>L18/L15</f>
        <v>8.2027168234064793E-2</v>
      </c>
      <c r="N18" s="114">
        <v>34.4</v>
      </c>
      <c r="O18" s="118">
        <f>N18/N15</f>
        <v>8.9257913855734311E-2</v>
      </c>
      <c r="W18" s="37"/>
      <c r="X18" s="37"/>
      <c r="Y18" s="37"/>
      <c r="Z18" s="37"/>
      <c r="AA18" s="37"/>
      <c r="AB18" s="37"/>
    </row>
    <row r="19" spans="3:28" x14ac:dyDescent="0.2">
      <c r="D19" s="115"/>
      <c r="E19" s="116"/>
      <c r="F19" s="103"/>
      <c r="G19" s="108"/>
      <c r="H19" s="115"/>
      <c r="I19" s="41"/>
      <c r="J19" s="115"/>
      <c r="K19" s="41"/>
      <c r="L19" s="115"/>
      <c r="M19" s="118"/>
      <c r="N19" s="115"/>
      <c r="O19" s="118"/>
    </row>
    <row r="20" spans="3:28" x14ac:dyDescent="0.2">
      <c r="D20" s="59"/>
      <c r="E20" s="110"/>
      <c r="G20" s="37"/>
      <c r="H20" s="59"/>
      <c r="I20" s="41"/>
      <c r="J20" s="59"/>
      <c r="K20" s="41"/>
      <c r="L20" s="59"/>
      <c r="M20" s="118"/>
      <c r="N20" s="59"/>
      <c r="O20" s="118"/>
    </row>
    <row r="21" spans="3:28" x14ac:dyDescent="0.2">
      <c r="C21" s="2" t="s">
        <v>28</v>
      </c>
      <c r="D21" s="114">
        <v>27.2</v>
      </c>
      <c r="E21" s="34">
        <f>D21/$D$15*100</f>
        <v>9.4346167186958034</v>
      </c>
      <c r="F21" s="37">
        <v>29.9</v>
      </c>
      <c r="G21" s="37">
        <f>F21/$F$15*100</f>
        <v>9.6732449045616313</v>
      </c>
      <c r="H21" s="114">
        <v>31.1</v>
      </c>
      <c r="I21" s="41">
        <f>H21/$H$15*100</f>
        <v>9.6703980099502491</v>
      </c>
      <c r="J21" s="114">
        <v>32</v>
      </c>
      <c r="K21" s="41">
        <f>J21/$H$15*100</f>
        <v>9.9502487562189064</v>
      </c>
      <c r="L21" s="114">
        <v>33.799999999999997</v>
      </c>
      <c r="M21" s="118">
        <f>L21/L15</f>
        <v>8.8296760710553812E-2</v>
      </c>
      <c r="N21" s="114">
        <v>35.799999999999997</v>
      </c>
      <c r="O21" s="118">
        <f>N21/N15</f>
        <v>9.2890503373118855E-2</v>
      </c>
      <c r="W21" s="37"/>
      <c r="X21" s="37"/>
      <c r="Y21" s="37"/>
      <c r="Z21" s="37"/>
      <c r="AA21" s="37"/>
      <c r="AB21" s="37"/>
    </row>
    <row r="22" spans="3:28" x14ac:dyDescent="0.2">
      <c r="D22" s="115"/>
      <c r="E22" s="116"/>
      <c r="F22" s="103"/>
      <c r="G22" s="108"/>
      <c r="H22" s="115"/>
      <c r="I22" s="41"/>
      <c r="J22" s="115"/>
      <c r="K22" s="41"/>
      <c r="L22" s="115"/>
      <c r="M22" s="118"/>
      <c r="N22" s="115"/>
      <c r="O22" s="118"/>
    </row>
    <row r="23" spans="3:28" x14ac:dyDescent="0.2">
      <c r="D23" s="59"/>
      <c r="E23" s="110"/>
      <c r="G23" s="37"/>
      <c r="H23" s="59"/>
      <c r="I23" s="41"/>
      <c r="J23" s="59"/>
      <c r="K23" s="41"/>
      <c r="L23" s="59"/>
      <c r="M23" s="118"/>
      <c r="N23" s="59"/>
      <c r="O23" s="118"/>
    </row>
    <row r="24" spans="3:28" x14ac:dyDescent="0.2">
      <c r="C24" s="2" t="s">
        <v>29</v>
      </c>
      <c r="D24" s="114">
        <v>35.6</v>
      </c>
      <c r="E24" s="34">
        <f>D24/$D$15*100</f>
        <v>12.348248352410684</v>
      </c>
      <c r="F24" s="37">
        <v>37.5</v>
      </c>
      <c r="G24" s="37">
        <f>F24/$F$15*100</f>
        <v>12.131996117761243</v>
      </c>
      <c r="H24" s="114">
        <v>38.700000000000003</v>
      </c>
      <c r="I24" s="41">
        <f>H24/$H$15*100</f>
        <v>12.033582089552242</v>
      </c>
      <c r="J24" s="114">
        <v>43.3</v>
      </c>
      <c r="K24" s="41">
        <f>J24/$H$15*100</f>
        <v>13.463930348258707</v>
      </c>
      <c r="L24" s="114">
        <v>44.2</v>
      </c>
      <c r="M24" s="118">
        <f>L24/L15</f>
        <v>0.11546499477533963</v>
      </c>
      <c r="N24" s="114">
        <v>45.5</v>
      </c>
      <c r="O24" s="118">
        <f>N24/N15</f>
        <v>0.11805915931499743</v>
      </c>
      <c r="W24" s="37"/>
      <c r="X24" s="37"/>
      <c r="Y24" s="37"/>
      <c r="Z24" s="37"/>
      <c r="AA24" s="37"/>
      <c r="AB24" s="37"/>
    </row>
    <row r="25" spans="3:28" x14ac:dyDescent="0.2">
      <c r="D25" s="115"/>
      <c r="E25" s="116"/>
      <c r="F25" s="103"/>
      <c r="G25" s="108"/>
      <c r="H25" s="115"/>
      <c r="I25" s="41"/>
      <c r="J25" s="115"/>
      <c r="K25" s="41"/>
      <c r="L25" s="115"/>
      <c r="M25" s="118"/>
      <c r="N25" s="115"/>
      <c r="O25" s="118"/>
    </row>
    <row r="26" spans="3:28" x14ac:dyDescent="0.2">
      <c r="D26" s="59"/>
      <c r="E26" s="110"/>
      <c r="G26" s="37"/>
      <c r="H26" s="59"/>
      <c r="I26" s="41"/>
      <c r="J26" s="59"/>
      <c r="K26" s="41"/>
      <c r="L26" s="59"/>
      <c r="M26" s="118"/>
      <c r="N26" s="59"/>
      <c r="O26" s="118"/>
    </row>
    <row r="27" spans="3:28" x14ac:dyDescent="0.2">
      <c r="C27" s="2" t="s">
        <v>30</v>
      </c>
      <c r="D27" s="114">
        <v>27.4</v>
      </c>
      <c r="E27" s="34">
        <f>D27/$D$15*100</f>
        <v>9.5039889004509188</v>
      </c>
      <c r="F27" s="37">
        <v>30.8</v>
      </c>
      <c r="G27" s="37">
        <f>F27/$F$15*100</f>
        <v>9.964412811387902</v>
      </c>
      <c r="H27" s="114">
        <v>30</v>
      </c>
      <c r="I27" s="41">
        <f>H27/$H$15*100</f>
        <v>9.3283582089552244</v>
      </c>
      <c r="J27" s="114">
        <v>29.2</v>
      </c>
      <c r="K27" s="41">
        <f>J27/$H$15*100</f>
        <v>9.0796019900497509</v>
      </c>
      <c r="L27" s="114">
        <v>35.799999999999997</v>
      </c>
      <c r="M27" s="118">
        <f>L27/L15</f>
        <v>9.3521421107628011E-2</v>
      </c>
      <c r="N27" s="114">
        <v>36</v>
      </c>
      <c r="O27" s="118">
        <f>N27/N15</f>
        <v>9.340944473274522E-2</v>
      </c>
      <c r="W27" s="37"/>
      <c r="X27" s="37"/>
      <c r="Y27" s="37"/>
      <c r="Z27" s="37"/>
      <c r="AA27" s="37"/>
      <c r="AB27" s="37"/>
    </row>
    <row r="28" spans="3:28" x14ac:dyDescent="0.2">
      <c r="D28" s="115"/>
      <c r="E28" s="116"/>
      <c r="F28" s="103"/>
      <c r="G28" s="108"/>
      <c r="H28" s="115"/>
      <c r="I28" s="41"/>
      <c r="J28" s="115"/>
      <c r="K28" s="41"/>
      <c r="L28" s="115"/>
      <c r="M28" s="118"/>
      <c r="N28" s="115"/>
      <c r="O28" s="118"/>
    </row>
    <row r="29" spans="3:28" x14ac:dyDescent="0.2">
      <c r="D29" s="59"/>
      <c r="E29" s="110"/>
      <c r="G29" s="37"/>
      <c r="H29" s="59"/>
      <c r="I29" s="41"/>
      <c r="J29" s="59"/>
      <c r="K29" s="41"/>
      <c r="L29" s="59"/>
      <c r="M29" s="118"/>
      <c r="N29" s="59"/>
      <c r="O29" s="118"/>
    </row>
    <row r="30" spans="3:28" x14ac:dyDescent="0.2">
      <c r="C30" s="2" t="s">
        <v>31</v>
      </c>
      <c r="D30" s="114">
        <v>21.8</v>
      </c>
      <c r="E30" s="34">
        <f>D30/$D$15*100</f>
        <v>7.5615678113076648</v>
      </c>
      <c r="F30" s="37">
        <v>23.4</v>
      </c>
      <c r="G30" s="37">
        <f>F30/$F$15*100</f>
        <v>7.570365577483015</v>
      </c>
      <c r="H30" s="114">
        <v>25.2</v>
      </c>
      <c r="I30" s="41">
        <f>H30/$H$15*100</f>
        <v>7.8358208955223887</v>
      </c>
      <c r="J30" s="114">
        <v>27.3</v>
      </c>
      <c r="K30" s="41">
        <f>J30/$H$15*100</f>
        <v>8.4888059701492544</v>
      </c>
      <c r="L30" s="114">
        <v>31.1</v>
      </c>
      <c r="M30" s="118">
        <f>L30/L15</f>
        <v>8.1243469174503674E-2</v>
      </c>
      <c r="N30" s="114">
        <v>29.2</v>
      </c>
      <c r="O30" s="118">
        <f>N30/N15</f>
        <v>7.5765438505448895E-2</v>
      </c>
      <c r="W30" s="37"/>
      <c r="X30" s="37"/>
      <c r="Y30" s="37"/>
      <c r="Z30" s="37"/>
      <c r="AA30" s="37"/>
      <c r="AB30" s="37"/>
    </row>
    <row r="31" spans="3:28" x14ac:dyDescent="0.2">
      <c r="D31" s="115"/>
      <c r="E31" s="116"/>
      <c r="F31" s="103"/>
      <c r="G31" s="108"/>
      <c r="H31" s="115"/>
      <c r="I31" s="41"/>
      <c r="J31" s="115"/>
      <c r="K31" s="41"/>
      <c r="L31" s="115"/>
      <c r="M31" s="118"/>
      <c r="N31" s="115"/>
      <c r="O31" s="118"/>
    </row>
    <row r="32" spans="3:28" x14ac:dyDescent="0.2">
      <c r="D32" s="59"/>
      <c r="E32" s="110"/>
      <c r="G32" s="37"/>
      <c r="H32" s="59"/>
      <c r="I32" s="41"/>
      <c r="J32" s="59"/>
      <c r="K32" s="41"/>
      <c r="L32" s="59"/>
      <c r="M32" s="118"/>
      <c r="N32" s="59"/>
      <c r="O32" s="118"/>
    </row>
    <row r="33" spans="3:28" x14ac:dyDescent="0.2">
      <c r="C33" s="2" t="s">
        <v>32</v>
      </c>
      <c r="D33" s="114">
        <v>25</v>
      </c>
      <c r="E33" s="34">
        <f>D33/$D$15*100</f>
        <v>8.6715227193895235</v>
      </c>
      <c r="F33" s="37">
        <v>27</v>
      </c>
      <c r="G33" s="37">
        <f>F33/$F$15*100</f>
        <v>8.735037204788096</v>
      </c>
      <c r="H33" s="114">
        <v>29.7</v>
      </c>
      <c r="I33" s="41">
        <f>H33/$H$15*100</f>
        <v>9.2350746268656714</v>
      </c>
      <c r="J33" s="114">
        <v>31.9</v>
      </c>
      <c r="K33" s="41">
        <f>J33/$H$15*100</f>
        <v>9.9191542288557208</v>
      </c>
      <c r="L33" s="114">
        <v>34.1</v>
      </c>
      <c r="M33" s="118">
        <f>L33/L15</f>
        <v>8.9080459770114959E-2</v>
      </c>
      <c r="N33" s="114">
        <v>32.6</v>
      </c>
      <c r="O33" s="118">
        <f>N33/N15</f>
        <v>8.4587441619097065E-2</v>
      </c>
      <c r="W33" s="37"/>
      <c r="X33" s="37"/>
      <c r="Y33" s="37"/>
      <c r="Z33" s="37"/>
      <c r="AA33" s="37"/>
      <c r="AB33" s="37"/>
    </row>
    <row r="34" spans="3:28" x14ac:dyDescent="0.2">
      <c r="D34" s="115"/>
      <c r="E34" s="116"/>
      <c r="F34" s="103"/>
      <c r="G34" s="108"/>
      <c r="H34" s="115"/>
      <c r="I34" s="41"/>
      <c r="J34" s="115"/>
      <c r="K34" s="41"/>
      <c r="L34" s="115"/>
      <c r="M34" s="118"/>
      <c r="N34" s="115"/>
      <c r="O34" s="118"/>
    </row>
    <row r="35" spans="3:28" x14ac:dyDescent="0.2">
      <c r="D35" s="59"/>
      <c r="E35" s="110"/>
      <c r="G35" s="37"/>
      <c r="H35" s="59"/>
      <c r="I35" s="41"/>
      <c r="J35" s="59"/>
      <c r="K35" s="41"/>
      <c r="L35" s="59"/>
      <c r="M35" s="118"/>
      <c r="N35" s="59"/>
      <c r="O35" s="118"/>
    </row>
    <row r="36" spans="3:28" x14ac:dyDescent="0.2">
      <c r="C36" s="2" t="s">
        <v>33</v>
      </c>
      <c r="D36" s="114">
        <v>29.2</v>
      </c>
      <c r="E36" s="34">
        <f>D36/$D$15*100</f>
        <v>10.128338536246964</v>
      </c>
      <c r="F36" s="37">
        <v>31.4</v>
      </c>
      <c r="G36" s="37">
        <f>F36/$F$15*100</f>
        <v>10.158524749272081</v>
      </c>
      <c r="H36" s="114">
        <v>32.6</v>
      </c>
      <c r="I36" s="41">
        <f>H36/$H$15*100</f>
        <v>10.136815920398011</v>
      </c>
      <c r="J36" s="114">
        <v>33.9</v>
      </c>
      <c r="K36" s="41">
        <f>J36/$H$15*100</f>
        <v>10.541044776119405</v>
      </c>
      <c r="L36" s="114">
        <v>39.200000000000003</v>
      </c>
      <c r="M36" s="118">
        <f>L36/L15</f>
        <v>0.10240334378265414</v>
      </c>
      <c r="N36" s="114">
        <v>37.799999999999997</v>
      </c>
      <c r="O36" s="118">
        <f>N36/N15</f>
        <v>9.8079916969382466E-2</v>
      </c>
      <c r="W36" s="37"/>
      <c r="X36" s="37"/>
      <c r="Y36" s="37"/>
      <c r="Z36" s="37"/>
      <c r="AA36" s="37"/>
      <c r="AB36" s="37"/>
    </row>
    <row r="37" spans="3:28" x14ac:dyDescent="0.2">
      <c r="D37" s="115"/>
      <c r="E37" s="116"/>
      <c r="F37" s="103"/>
      <c r="G37" s="108"/>
      <c r="H37" s="115"/>
      <c r="I37" s="41"/>
      <c r="J37" s="115"/>
      <c r="K37" s="41"/>
      <c r="L37" s="115"/>
      <c r="M37" s="118"/>
      <c r="N37" s="115"/>
      <c r="O37" s="118"/>
    </row>
    <row r="38" spans="3:28" x14ac:dyDescent="0.2">
      <c r="D38" s="59"/>
      <c r="E38" s="110"/>
      <c r="G38" s="37"/>
      <c r="H38" s="59"/>
      <c r="I38" s="41"/>
      <c r="J38" s="59"/>
      <c r="K38" s="41"/>
      <c r="L38" s="59"/>
      <c r="M38" s="118"/>
      <c r="N38" s="59"/>
      <c r="O38" s="118"/>
    </row>
    <row r="39" spans="3:28" x14ac:dyDescent="0.2">
      <c r="C39" s="2" t="s">
        <v>34</v>
      </c>
      <c r="D39" s="114">
        <v>19.100000000000001</v>
      </c>
      <c r="E39" s="34">
        <f>D39/$D$15*100</f>
        <v>6.6250433576135972</v>
      </c>
      <c r="F39" s="37">
        <v>20</v>
      </c>
      <c r="G39" s="37">
        <f>F39/$F$15*100</f>
        <v>6.4703979294726626</v>
      </c>
      <c r="H39" s="114">
        <v>21.3</v>
      </c>
      <c r="I39" s="41">
        <f>H39/$H$15*100</f>
        <v>6.6231343283582103</v>
      </c>
      <c r="J39" s="114">
        <v>24.5</v>
      </c>
      <c r="K39" s="41">
        <f>J39/$H$15*100</f>
        <v>7.6181592039800998</v>
      </c>
      <c r="L39" s="114">
        <v>30.6</v>
      </c>
      <c r="M39" s="118">
        <f>L39/L15</f>
        <v>7.9937304075235124E-2</v>
      </c>
      <c r="N39" s="114">
        <v>29</v>
      </c>
      <c r="O39" s="118">
        <f>N39/N15</f>
        <v>7.5246497145822544E-2</v>
      </c>
      <c r="W39" s="37"/>
      <c r="X39" s="37"/>
      <c r="Y39" s="37"/>
      <c r="Z39" s="37"/>
      <c r="AA39" s="37"/>
      <c r="AB39" s="37"/>
    </row>
    <row r="40" spans="3:28" x14ac:dyDescent="0.2">
      <c r="D40" s="115"/>
      <c r="E40" s="116"/>
      <c r="F40" s="103"/>
      <c r="G40" s="108"/>
      <c r="H40" s="115"/>
      <c r="I40" s="41"/>
      <c r="J40" s="115"/>
      <c r="K40" s="41"/>
      <c r="L40" s="115"/>
      <c r="M40" s="118"/>
      <c r="N40" s="115"/>
      <c r="O40" s="118"/>
    </row>
    <row r="41" spans="3:28" x14ac:dyDescent="0.2">
      <c r="D41" s="59"/>
      <c r="E41" s="110"/>
      <c r="G41" s="37"/>
      <c r="H41" s="59"/>
      <c r="I41" s="41"/>
      <c r="J41" s="59"/>
      <c r="K41" s="41"/>
      <c r="L41" s="59"/>
      <c r="M41" s="118"/>
      <c r="N41" s="59"/>
      <c r="O41" s="118"/>
    </row>
    <row r="42" spans="3:28" x14ac:dyDescent="0.2">
      <c r="C42" s="2" t="s">
        <v>35</v>
      </c>
      <c r="D42" s="114">
        <v>9.6</v>
      </c>
      <c r="E42" s="34">
        <f>D42/$D$15*100</f>
        <v>3.329864724245577</v>
      </c>
      <c r="F42" s="37">
        <v>10</v>
      </c>
      <c r="G42" s="37">
        <f>F42/$F$15*100</f>
        <v>3.2351989647363313</v>
      </c>
      <c r="H42" s="114">
        <v>10.7</v>
      </c>
      <c r="I42" s="41">
        <f>H42/$H$15*100</f>
        <v>3.3271144278606966</v>
      </c>
      <c r="J42" s="114">
        <v>10.8</v>
      </c>
      <c r="K42" s="41">
        <f>J42/$H$15*100</f>
        <v>3.3582089552238812</v>
      </c>
      <c r="L42" s="114">
        <v>13.4</v>
      </c>
      <c r="M42" s="118">
        <f>L42/L15</f>
        <v>3.5005224660397079E-2</v>
      </c>
      <c r="N42" s="114">
        <v>15.2</v>
      </c>
      <c r="O42" s="118">
        <f>N42/N15</f>
        <v>3.9439543331603537E-2</v>
      </c>
      <c r="W42" s="37"/>
      <c r="X42" s="37"/>
      <c r="Y42" s="37"/>
      <c r="Z42" s="37"/>
      <c r="AA42" s="37"/>
      <c r="AB42" s="37"/>
    </row>
    <row r="43" spans="3:28" x14ac:dyDescent="0.2">
      <c r="D43" s="115"/>
      <c r="E43" s="116"/>
      <c r="F43" s="103"/>
      <c r="G43" s="108"/>
      <c r="H43" s="115"/>
      <c r="I43" s="41"/>
      <c r="J43" s="115"/>
      <c r="K43" s="41"/>
      <c r="L43" s="115"/>
      <c r="M43" s="118"/>
      <c r="N43" s="115"/>
      <c r="O43" s="118"/>
    </row>
    <row r="44" spans="3:28" x14ac:dyDescent="0.2">
      <c r="D44" s="59"/>
      <c r="E44" s="110"/>
      <c r="G44" s="37"/>
      <c r="H44" s="59"/>
      <c r="I44" s="41"/>
      <c r="J44" s="59"/>
      <c r="K44" s="41"/>
      <c r="L44" s="59"/>
      <c r="M44" s="118"/>
      <c r="N44" s="59"/>
      <c r="O44" s="118"/>
    </row>
    <row r="45" spans="3:28" x14ac:dyDescent="0.2">
      <c r="C45" s="2" t="s">
        <v>36</v>
      </c>
      <c r="D45" s="114">
        <v>13.8</v>
      </c>
      <c r="E45" s="34">
        <f>D45/$D$15*100</f>
        <v>4.786680541103018</v>
      </c>
      <c r="F45" s="37">
        <v>14.4</v>
      </c>
      <c r="G45" s="37">
        <f>F45/$F$15*100</f>
        <v>4.6586865092203178</v>
      </c>
      <c r="H45" s="114">
        <v>14.7</v>
      </c>
      <c r="I45" s="41">
        <f>H45/$H$15*100</f>
        <v>4.5708955223880601</v>
      </c>
      <c r="J45" s="114">
        <v>16</v>
      </c>
      <c r="K45" s="41">
        <f>J45/$H$15*100</f>
        <v>4.9751243781094532</v>
      </c>
      <c r="L45" s="114">
        <v>18.899999999999999</v>
      </c>
      <c r="M45" s="118">
        <f>L45/L15</f>
        <v>4.9373040752351098E-2</v>
      </c>
      <c r="N45" s="114">
        <v>20.2</v>
      </c>
      <c r="O45" s="118">
        <f>N45/N15</f>
        <v>5.2413077322262594E-2</v>
      </c>
      <c r="W45" s="37"/>
      <c r="X45" s="37"/>
      <c r="Y45" s="37"/>
      <c r="Z45" s="37"/>
      <c r="AA45" s="37"/>
      <c r="AB45" s="37"/>
    </row>
    <row r="46" spans="3:28" x14ac:dyDescent="0.2">
      <c r="D46" s="115"/>
      <c r="E46" s="116"/>
      <c r="F46" s="103"/>
      <c r="G46" s="108"/>
      <c r="H46" s="115"/>
      <c r="I46" s="41"/>
      <c r="J46" s="115"/>
      <c r="K46" s="41"/>
      <c r="L46" s="115"/>
      <c r="M46" s="118"/>
      <c r="N46" s="115"/>
      <c r="O46" s="118"/>
    </row>
    <row r="47" spans="3:28" x14ac:dyDescent="0.2">
      <c r="D47" s="59"/>
      <c r="E47" s="110"/>
      <c r="G47" s="37"/>
      <c r="H47" s="59"/>
      <c r="I47" s="41"/>
      <c r="J47" s="59"/>
      <c r="K47" s="41"/>
      <c r="L47" s="59"/>
      <c r="M47" s="118"/>
      <c r="N47" s="59"/>
      <c r="O47" s="118"/>
    </row>
    <row r="48" spans="3:28" x14ac:dyDescent="0.2">
      <c r="C48" s="2" t="s">
        <v>37</v>
      </c>
      <c r="D48" s="113">
        <v>23.2</v>
      </c>
      <c r="E48" s="34">
        <f>D48/$D$15*100</f>
        <v>8.0471730835934778</v>
      </c>
      <c r="F48" s="112">
        <v>24.9</v>
      </c>
      <c r="G48" s="37">
        <f>F48/$F$15*100</f>
        <v>8.0556454221934644</v>
      </c>
      <c r="H48" s="113">
        <v>25.9</v>
      </c>
      <c r="I48" s="41">
        <f>H48/$H$15*100</f>
        <v>8.0534825870646767</v>
      </c>
      <c r="J48" s="113">
        <v>28.6</v>
      </c>
      <c r="K48" s="41">
        <f>J48/$H$15*100</f>
        <v>8.8930348258706484</v>
      </c>
      <c r="L48" s="113">
        <v>29.7</v>
      </c>
      <c r="M48" s="118">
        <f>L48/L15</f>
        <v>7.7586206896551727E-2</v>
      </c>
      <c r="N48" s="113">
        <v>29.8</v>
      </c>
      <c r="O48" s="118">
        <f>N48/N15</f>
        <v>7.7322262584327991E-2</v>
      </c>
      <c r="W48" s="37"/>
      <c r="X48" s="37"/>
      <c r="Y48" s="37"/>
      <c r="Z48" s="37"/>
      <c r="AA48" s="37"/>
      <c r="AB48" s="37"/>
    </row>
    <row r="49" spans="2:28" x14ac:dyDescent="0.2">
      <c r="D49" s="115"/>
      <c r="E49" s="116"/>
      <c r="F49" s="103"/>
      <c r="G49" s="108"/>
      <c r="H49" s="115"/>
      <c r="I49" s="41"/>
      <c r="J49" s="115"/>
      <c r="K49" s="41"/>
      <c r="L49" s="115"/>
      <c r="M49" s="118"/>
      <c r="N49" s="115"/>
      <c r="O49" s="118"/>
    </row>
    <row r="50" spans="2:28" x14ac:dyDescent="0.2">
      <c r="D50" s="59"/>
      <c r="E50" s="110"/>
      <c r="G50" s="37"/>
      <c r="H50" s="59"/>
      <c r="I50" s="41"/>
      <c r="J50" s="59"/>
      <c r="K50" s="41"/>
      <c r="L50" s="59"/>
      <c r="M50" s="118"/>
      <c r="N50" s="59"/>
      <c r="O50" s="118"/>
    </row>
    <row r="51" spans="2:28" x14ac:dyDescent="0.2">
      <c r="C51" s="2" t="s">
        <v>38</v>
      </c>
      <c r="D51" s="113">
        <v>31.4</v>
      </c>
      <c r="E51" s="34">
        <f>D51/$D$15*100</f>
        <v>10.891432535553241</v>
      </c>
      <c r="F51" s="112">
        <v>33.4</v>
      </c>
      <c r="G51" s="37">
        <f>F51/$F$15*100</f>
        <v>10.805564542219347</v>
      </c>
      <c r="H51" s="113">
        <v>35.4</v>
      </c>
      <c r="I51" s="41">
        <f>H51/$H$15*100</f>
        <v>11.007462686567166</v>
      </c>
      <c r="J51" s="113">
        <v>39.200000000000003</v>
      </c>
      <c r="K51" s="41">
        <f>J51/$H$15*100</f>
        <v>12.189054726368163</v>
      </c>
      <c r="L51" s="113">
        <v>40.6</v>
      </c>
      <c r="M51" s="118">
        <f>L51/L15</f>
        <v>0.10606060606060608</v>
      </c>
      <c r="N51" s="113">
        <v>39.9</v>
      </c>
      <c r="O51" s="118">
        <f>N51/N15</f>
        <v>0.10352880124545928</v>
      </c>
      <c r="W51" s="37"/>
      <c r="X51" s="37"/>
      <c r="Y51" s="37"/>
      <c r="Z51" s="37"/>
      <c r="AA51" s="37"/>
      <c r="AB51" s="37"/>
    </row>
    <row r="52" spans="2:28" x14ac:dyDescent="0.2">
      <c r="D52" s="115"/>
      <c r="E52" s="116"/>
      <c r="F52" s="103"/>
      <c r="G52" s="103"/>
      <c r="H52" s="115"/>
      <c r="I52" s="118"/>
      <c r="J52" s="115"/>
      <c r="K52" s="118"/>
      <c r="L52" s="115"/>
      <c r="M52" s="118"/>
      <c r="N52" s="115"/>
      <c r="O52" s="118"/>
    </row>
    <row r="53" spans="2:28" x14ac:dyDescent="0.2">
      <c r="B53" s="1"/>
      <c r="C53" s="21"/>
      <c r="D53" s="123"/>
      <c r="E53" s="124"/>
      <c r="F53" s="123"/>
      <c r="G53" s="21"/>
      <c r="H53" s="123"/>
      <c r="I53" s="21"/>
      <c r="J53" s="123"/>
      <c r="K53" s="21"/>
      <c r="L53" s="123"/>
      <c r="M53" s="21"/>
      <c r="N53" s="123"/>
      <c r="O53" s="21"/>
    </row>
    <row r="55" spans="2:28" x14ac:dyDescent="0.2">
      <c r="C55" s="71" t="s">
        <v>73</v>
      </c>
    </row>
    <row r="56" spans="2:28" ht="14.25" x14ac:dyDescent="0.2">
      <c r="B56" s="132"/>
    </row>
    <row r="58" spans="2:28" x14ac:dyDescent="0.2">
      <c r="C58" s="148"/>
    </row>
    <row r="59" spans="2:28" x14ac:dyDescent="0.2">
      <c r="C59" s="148"/>
    </row>
  </sheetData>
  <mergeCells count="9">
    <mergeCell ref="L11:M11"/>
    <mergeCell ref="N11:O11"/>
    <mergeCell ref="N10:O10"/>
    <mergeCell ref="C11:C12"/>
    <mergeCell ref="D11:E11"/>
    <mergeCell ref="F11:G11"/>
    <mergeCell ref="H11:I11"/>
    <mergeCell ref="J11:K11"/>
    <mergeCell ref="C8:O8"/>
  </mergeCells>
  <printOptions horizontalCentered="1"/>
  <pageMargins left="1" right="1" top="1" bottom="1" header="0.5" footer="0.24"/>
  <pageSetup scale="58" orientation="portrait" horizontalDpi="300" verticalDpi="300" r:id="rId1"/>
  <headerFooter alignWithMargins="0"/>
  <ignoredErrors>
    <ignoredError sqref="O15:O53" evalError="1"/>
    <ignoredError sqref="M15:N15 G15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76200</xdr:colOff>
                <xdr:row>2</xdr:row>
                <xdr:rowOff>142875</xdr:rowOff>
              </to>
            </anchor>
          </objectPr>
        </oleObject>
      </mc:Choice>
      <mc:Fallback>
        <oleObject progId="MSPhotoEd.3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W95"/>
  <sheetViews>
    <sheetView workbookViewId="0">
      <selection activeCell="I5" sqref="I5"/>
    </sheetView>
  </sheetViews>
  <sheetFormatPr defaultRowHeight="12.75" x14ac:dyDescent="0.2"/>
  <cols>
    <col min="1" max="1" width="9.140625" style="2" customWidth="1"/>
    <col min="2" max="2" width="7.85546875" style="2" customWidth="1"/>
    <col min="3" max="3" width="25.5703125" style="2" customWidth="1"/>
    <col min="4" max="7" width="13.42578125" style="2" customWidth="1"/>
    <col min="8" max="8" width="10.7109375" style="2" customWidth="1"/>
    <col min="9" max="9" width="10.5703125" style="2" bestFit="1" customWidth="1"/>
    <col min="10" max="10" width="9.140625" style="2"/>
    <col min="11" max="13" width="0" style="2" hidden="1" customWidth="1"/>
    <col min="14" max="16384" width="9.140625" style="2"/>
  </cols>
  <sheetData>
    <row r="3" spans="2:23" ht="15" x14ac:dyDescent="0.25">
      <c r="J3" s="18" t="s">
        <v>94</v>
      </c>
    </row>
    <row r="4" spans="2:23" ht="15" x14ac:dyDescent="0.25">
      <c r="H4" s="18"/>
      <c r="I4" s="18"/>
    </row>
    <row r="5" spans="2:23" ht="9" customHeight="1" x14ac:dyDescent="0.2"/>
    <row r="8" spans="2:23" ht="15.75" x14ac:dyDescent="0.25">
      <c r="B8" s="78">
        <v>15.04</v>
      </c>
      <c r="C8" s="20" t="s">
        <v>39</v>
      </c>
      <c r="D8" s="20"/>
      <c r="E8" s="20"/>
      <c r="F8" s="20"/>
      <c r="G8" s="20"/>
    </row>
    <row r="10" spans="2:23" x14ac:dyDescent="0.2">
      <c r="D10" s="149"/>
      <c r="E10" s="149"/>
      <c r="F10" s="149"/>
      <c r="I10" s="149"/>
      <c r="J10" s="149" t="s">
        <v>40</v>
      </c>
    </row>
    <row r="11" spans="2:23" x14ac:dyDescent="0.2">
      <c r="C11" s="150"/>
      <c r="D11" s="82">
        <v>2009</v>
      </c>
      <c r="E11" s="82">
        <v>2010</v>
      </c>
      <c r="F11" s="82">
        <v>2011</v>
      </c>
      <c r="G11" s="82">
        <v>2012</v>
      </c>
      <c r="H11" s="82">
        <v>2013</v>
      </c>
      <c r="I11" s="82">
        <v>2014</v>
      </c>
      <c r="J11" s="82">
        <v>2015</v>
      </c>
    </row>
    <row r="13" spans="2:23" x14ac:dyDescent="0.2">
      <c r="C13" s="97" t="s">
        <v>41</v>
      </c>
      <c r="Q13" s="151"/>
      <c r="R13" s="151"/>
      <c r="S13" s="151"/>
      <c r="T13" s="151"/>
      <c r="U13" s="151"/>
      <c r="V13" s="151"/>
      <c r="W13" s="151"/>
    </row>
    <row r="14" spans="2:23" x14ac:dyDescent="0.2">
      <c r="C14" s="2" t="s">
        <v>42</v>
      </c>
      <c r="D14" s="37">
        <v>51.5</v>
      </c>
      <c r="E14" s="37">
        <v>51.4</v>
      </c>
      <c r="F14" s="37">
        <v>51.2</v>
      </c>
      <c r="G14" s="37">
        <v>51.2</v>
      </c>
      <c r="H14" s="37">
        <v>51.3</v>
      </c>
      <c r="I14" s="37">
        <v>51.7</v>
      </c>
      <c r="J14" s="37">
        <v>51.7</v>
      </c>
      <c r="Q14" s="151"/>
      <c r="R14" s="151"/>
      <c r="S14" s="151"/>
      <c r="T14" s="151"/>
      <c r="U14" s="151"/>
      <c r="V14" s="151"/>
      <c r="W14" s="151"/>
    </row>
    <row r="15" spans="2:23" x14ac:dyDescent="0.2">
      <c r="C15" s="2" t="s">
        <v>43</v>
      </c>
      <c r="D15" s="37">
        <v>48.5</v>
      </c>
      <c r="E15" s="37">
        <v>48.6</v>
      </c>
      <c r="F15" s="37">
        <v>48.8</v>
      </c>
      <c r="G15" s="37">
        <v>48.8</v>
      </c>
      <c r="H15" s="37">
        <v>48.7</v>
      </c>
      <c r="I15" s="37">
        <v>48.3</v>
      </c>
      <c r="J15" s="37">
        <v>48.3</v>
      </c>
      <c r="Q15" s="151"/>
      <c r="R15" s="151"/>
      <c r="S15" s="151"/>
      <c r="T15" s="151"/>
      <c r="U15" s="151"/>
      <c r="V15" s="151"/>
      <c r="W15" s="151"/>
    </row>
    <row r="16" spans="2:23" x14ac:dyDescent="0.2">
      <c r="D16" s="152"/>
      <c r="E16" s="152"/>
      <c r="F16" s="152"/>
      <c r="G16" s="152"/>
      <c r="H16" s="152"/>
      <c r="I16" s="152"/>
      <c r="J16" s="152"/>
      <c r="Q16" s="151"/>
      <c r="R16" s="151"/>
      <c r="S16" s="151"/>
      <c r="T16" s="151"/>
      <c r="U16" s="151"/>
      <c r="V16" s="151"/>
      <c r="W16" s="151"/>
    </row>
    <row r="17" spans="3:23" x14ac:dyDescent="0.2">
      <c r="C17" s="72" t="s">
        <v>44</v>
      </c>
      <c r="Q17" s="151"/>
      <c r="R17" s="151"/>
      <c r="S17" s="151"/>
      <c r="T17" s="151"/>
      <c r="U17" s="151"/>
      <c r="V17" s="151"/>
      <c r="W17" s="151"/>
    </row>
    <row r="18" spans="3:23" x14ac:dyDescent="0.2">
      <c r="C18" s="148" t="s">
        <v>45</v>
      </c>
      <c r="D18" s="37">
        <v>15.8</v>
      </c>
      <c r="E18" s="37">
        <v>15.7</v>
      </c>
      <c r="F18" s="37">
        <v>15.5</v>
      </c>
      <c r="G18" s="37">
        <v>15.6</v>
      </c>
      <c r="H18" s="37">
        <v>15.7</v>
      </c>
      <c r="I18" s="37">
        <v>15.6</v>
      </c>
      <c r="J18" s="37">
        <v>15.8</v>
      </c>
      <c r="Q18" s="151"/>
      <c r="R18" s="151"/>
      <c r="S18" s="151"/>
      <c r="T18" s="151"/>
      <c r="U18" s="151"/>
      <c r="V18" s="151"/>
      <c r="W18" s="151"/>
    </row>
    <row r="19" spans="3:23" x14ac:dyDescent="0.2">
      <c r="C19" s="148" t="s">
        <v>46</v>
      </c>
      <c r="D19" s="37">
        <v>21.7</v>
      </c>
      <c r="E19" s="37">
        <v>21.1</v>
      </c>
      <c r="F19" s="37">
        <v>20.8</v>
      </c>
      <c r="G19" s="37">
        <v>20.399999999999999</v>
      </c>
      <c r="H19" s="37">
        <v>19.8</v>
      </c>
      <c r="I19" s="37">
        <v>19.899999999999999</v>
      </c>
      <c r="J19" s="37">
        <v>20.100000000000001</v>
      </c>
      <c r="Q19" s="151"/>
      <c r="R19" s="151"/>
      <c r="S19" s="151"/>
      <c r="T19" s="151"/>
      <c r="U19" s="151"/>
      <c r="V19" s="151"/>
      <c r="W19" s="151"/>
    </row>
    <row r="20" spans="3:23" x14ac:dyDescent="0.2">
      <c r="C20" s="148" t="s">
        <v>47</v>
      </c>
      <c r="D20" s="37">
        <v>27.5</v>
      </c>
      <c r="E20" s="37">
        <v>27.4</v>
      </c>
      <c r="F20" s="37">
        <v>26.8</v>
      </c>
      <c r="G20" s="37">
        <v>26.3</v>
      </c>
      <c r="H20" s="37">
        <v>26.1</v>
      </c>
      <c r="I20" s="37">
        <v>25.5</v>
      </c>
      <c r="J20" s="37">
        <v>24.7</v>
      </c>
    </row>
    <row r="21" spans="3:23" x14ac:dyDescent="0.2">
      <c r="C21" s="148" t="s">
        <v>48</v>
      </c>
      <c r="D21" s="37">
        <v>21.3</v>
      </c>
      <c r="E21" s="37">
        <v>21.5</v>
      </c>
      <c r="F21" s="37">
        <v>21.9</v>
      </c>
      <c r="G21" s="37">
        <v>22.2</v>
      </c>
      <c r="H21" s="37">
        <v>22.6</v>
      </c>
      <c r="I21" s="37">
        <v>22.6</v>
      </c>
      <c r="J21" s="37">
        <v>22.4</v>
      </c>
    </row>
    <row r="22" spans="3:23" x14ac:dyDescent="0.2">
      <c r="C22" s="148" t="s">
        <v>49</v>
      </c>
      <c r="D22" s="37">
        <v>13.6</v>
      </c>
      <c r="E22" s="37">
        <v>14.4</v>
      </c>
      <c r="F22" s="37">
        <v>15</v>
      </c>
      <c r="G22" s="37">
        <v>15.5</v>
      </c>
      <c r="H22" s="37">
        <v>15.8</v>
      </c>
      <c r="I22" s="37">
        <v>16.37</v>
      </c>
      <c r="J22" s="37">
        <v>17</v>
      </c>
      <c r="Q22" s="151"/>
      <c r="R22" s="151"/>
      <c r="S22" s="151"/>
      <c r="T22" s="151"/>
      <c r="U22" s="151"/>
      <c r="V22" s="151"/>
      <c r="W22" s="151"/>
    </row>
    <row r="23" spans="3:23" x14ac:dyDescent="0.2">
      <c r="C23" s="148" t="s">
        <v>50</v>
      </c>
      <c r="D23" s="36" t="s">
        <v>51</v>
      </c>
      <c r="E23" s="36" t="s">
        <v>51</v>
      </c>
      <c r="F23" s="36" t="s">
        <v>51</v>
      </c>
      <c r="G23" s="153" t="s">
        <v>51</v>
      </c>
      <c r="H23" s="153">
        <v>0</v>
      </c>
      <c r="I23" s="153">
        <v>0</v>
      </c>
      <c r="J23" s="153">
        <v>0</v>
      </c>
    </row>
    <row r="24" spans="3:23" x14ac:dyDescent="0.2">
      <c r="D24" s="112"/>
      <c r="E24" s="112"/>
      <c r="F24" s="112"/>
      <c r="G24" s="112"/>
      <c r="H24" s="112"/>
      <c r="I24" s="112"/>
      <c r="J24" s="112"/>
    </row>
    <row r="25" spans="3:23" x14ac:dyDescent="0.2">
      <c r="C25" s="97" t="s">
        <v>52</v>
      </c>
    </row>
    <row r="26" spans="3:23" x14ac:dyDescent="0.2">
      <c r="C26" s="17" t="s">
        <v>53</v>
      </c>
      <c r="D26" s="2">
        <v>12.9</v>
      </c>
      <c r="E26" s="2">
        <v>12.6</v>
      </c>
      <c r="F26" s="2">
        <v>12.8</v>
      </c>
      <c r="G26" s="2">
        <v>13.1</v>
      </c>
      <c r="H26" s="2">
        <v>11.9</v>
      </c>
      <c r="I26" s="2">
        <v>11.2</v>
      </c>
      <c r="J26" s="37">
        <v>11</v>
      </c>
    </row>
    <row r="27" spans="3:23" x14ac:dyDescent="0.2">
      <c r="C27" s="2" t="s">
        <v>54</v>
      </c>
      <c r="D27" s="37">
        <v>37.700000000000003</v>
      </c>
      <c r="E27" s="37">
        <v>36.1</v>
      </c>
      <c r="F27" s="37">
        <v>37.299999999999997</v>
      </c>
      <c r="G27" s="37">
        <v>37.5</v>
      </c>
      <c r="H27" s="37">
        <v>35.700000000000003</v>
      </c>
      <c r="I27" s="37">
        <v>35.6</v>
      </c>
      <c r="J27" s="37">
        <v>35.799999999999997</v>
      </c>
      <c r="Q27" s="134"/>
      <c r="R27" s="134"/>
      <c r="S27" s="134"/>
      <c r="T27" s="134"/>
      <c r="U27" s="134"/>
      <c r="V27" s="134"/>
      <c r="W27" s="134"/>
    </row>
    <row r="28" spans="3:23" x14ac:dyDescent="0.2">
      <c r="C28" s="2" t="s">
        <v>55</v>
      </c>
      <c r="D28" s="37">
        <v>15.8</v>
      </c>
      <c r="E28" s="37">
        <v>15.3</v>
      </c>
      <c r="F28" s="37">
        <v>15.7</v>
      </c>
      <c r="G28" s="37">
        <v>16</v>
      </c>
      <c r="H28" s="37">
        <v>15.3</v>
      </c>
      <c r="I28" s="37">
        <v>14.8</v>
      </c>
      <c r="J28" s="37">
        <v>15.1</v>
      </c>
      <c r="Q28" s="134"/>
      <c r="R28" s="134"/>
      <c r="S28" s="134"/>
      <c r="T28" s="134"/>
      <c r="U28" s="134"/>
      <c r="V28" s="134"/>
      <c r="W28" s="134"/>
    </row>
    <row r="29" spans="3:23" x14ac:dyDescent="0.2">
      <c r="C29" s="17" t="s">
        <v>56</v>
      </c>
      <c r="D29" s="37">
        <v>10.1</v>
      </c>
      <c r="E29" s="37">
        <v>10</v>
      </c>
      <c r="F29" s="37">
        <v>10.5</v>
      </c>
      <c r="G29" s="37">
        <v>10.6</v>
      </c>
      <c r="H29" s="37">
        <v>10.199999999999999</v>
      </c>
      <c r="I29" s="37">
        <v>10</v>
      </c>
      <c r="J29" s="37">
        <v>10.14</v>
      </c>
      <c r="Q29" s="134"/>
      <c r="R29" s="134"/>
      <c r="S29" s="134"/>
      <c r="T29" s="134"/>
      <c r="U29" s="134"/>
      <c r="V29" s="134"/>
      <c r="W29" s="134"/>
    </row>
    <row r="30" spans="3:23" x14ac:dyDescent="0.2">
      <c r="C30" s="17" t="s">
        <v>57</v>
      </c>
      <c r="D30" s="37">
        <v>7.6</v>
      </c>
      <c r="E30" s="37">
        <v>6.9</v>
      </c>
      <c r="F30" s="37">
        <v>7.1</v>
      </c>
      <c r="G30" s="37">
        <v>7.1</v>
      </c>
      <c r="H30" s="37">
        <v>5.9</v>
      </c>
      <c r="I30" s="37">
        <v>5.0999999999999996</v>
      </c>
      <c r="J30" s="37">
        <v>4.9000000000000004</v>
      </c>
      <c r="Q30" s="134"/>
      <c r="R30" s="134"/>
      <c r="S30" s="134"/>
      <c r="T30" s="134"/>
      <c r="U30" s="134"/>
      <c r="V30" s="134"/>
      <c r="W30" s="134"/>
    </row>
    <row r="31" spans="3:23" x14ac:dyDescent="0.2">
      <c r="C31" s="17" t="s">
        <v>58</v>
      </c>
      <c r="D31" s="37">
        <v>15.9</v>
      </c>
      <c r="E31" s="37">
        <v>19.100000000000001</v>
      </c>
      <c r="F31" s="37">
        <v>16.600000000000001</v>
      </c>
      <c r="G31" s="37">
        <v>15.7</v>
      </c>
      <c r="H31" s="37">
        <v>21</v>
      </c>
      <c r="I31" s="37">
        <v>23.3</v>
      </c>
      <c r="J31" s="37">
        <v>23.1</v>
      </c>
      <c r="Q31" s="134"/>
      <c r="R31" s="134"/>
      <c r="S31" s="134"/>
      <c r="T31" s="134"/>
      <c r="U31" s="134"/>
      <c r="V31" s="134"/>
      <c r="W31" s="134"/>
    </row>
    <row r="32" spans="3:23" x14ac:dyDescent="0.2">
      <c r="D32" s="112"/>
      <c r="E32" s="112"/>
      <c r="F32" s="112"/>
      <c r="G32" s="112"/>
      <c r="H32" s="112"/>
      <c r="I32" s="112"/>
      <c r="J32" s="112"/>
      <c r="Q32" s="134"/>
      <c r="R32" s="134"/>
      <c r="S32" s="134"/>
      <c r="T32" s="134"/>
      <c r="U32" s="134"/>
      <c r="V32" s="134"/>
      <c r="W32" s="134"/>
    </row>
    <row r="33" spans="3:23" x14ac:dyDescent="0.2">
      <c r="D33" s="154"/>
      <c r="E33" s="154"/>
      <c r="F33" s="154"/>
      <c r="G33" s="154"/>
      <c r="H33" s="154"/>
      <c r="I33" s="154"/>
      <c r="J33" s="154"/>
      <c r="Q33" s="134"/>
      <c r="R33" s="134"/>
      <c r="S33" s="134"/>
      <c r="T33" s="134"/>
      <c r="U33" s="134"/>
      <c r="V33" s="134"/>
      <c r="W33" s="134"/>
    </row>
    <row r="34" spans="3:23" x14ac:dyDescent="0.2">
      <c r="C34" s="97" t="s">
        <v>59</v>
      </c>
      <c r="Q34" s="134"/>
      <c r="R34" s="134"/>
      <c r="S34" s="134"/>
      <c r="T34" s="134"/>
      <c r="U34" s="134"/>
      <c r="V34" s="134"/>
      <c r="W34" s="134"/>
    </row>
    <row r="35" spans="3:23" x14ac:dyDescent="0.2">
      <c r="C35" s="2" t="s">
        <v>60</v>
      </c>
      <c r="D35" s="37">
        <v>69.099999999999994</v>
      </c>
      <c r="E35" s="37">
        <v>69.900000000000006</v>
      </c>
      <c r="F35" s="37">
        <v>71.8</v>
      </c>
      <c r="G35" s="37">
        <v>72</v>
      </c>
      <c r="H35" s="37">
        <v>70.3</v>
      </c>
      <c r="I35" s="37">
        <v>69.099999999999994</v>
      </c>
      <c r="J35" s="37">
        <v>69.900000000000006</v>
      </c>
      <c r="Q35" s="134"/>
      <c r="R35" s="134"/>
      <c r="S35" s="134"/>
      <c r="T35" s="134"/>
      <c r="U35" s="134"/>
      <c r="V35" s="134"/>
      <c r="W35" s="134"/>
    </row>
    <row r="36" spans="3:23" x14ac:dyDescent="0.2">
      <c r="C36" s="2" t="s">
        <v>61</v>
      </c>
      <c r="D36" s="37">
        <v>5.7</v>
      </c>
      <c r="E36" s="37">
        <v>5.8</v>
      </c>
      <c r="F36" s="37">
        <v>5.9</v>
      </c>
      <c r="G36" s="37">
        <v>6.4</v>
      </c>
      <c r="H36" s="37">
        <v>5.7</v>
      </c>
      <c r="I36" s="37">
        <v>5</v>
      </c>
      <c r="J36" s="37">
        <v>4.8</v>
      </c>
    </row>
    <row r="37" spans="3:23" x14ac:dyDescent="0.2">
      <c r="C37" s="17" t="s">
        <v>62</v>
      </c>
      <c r="D37" s="37">
        <v>9.6999999999999993</v>
      </c>
      <c r="E37" s="37">
        <v>8.1</v>
      </c>
      <c r="F37" s="37">
        <v>7.8</v>
      </c>
      <c r="G37" s="37">
        <v>7.4</v>
      </c>
      <c r="H37" s="37">
        <v>6.2</v>
      </c>
      <c r="I37" s="37">
        <v>5.0999999999999996</v>
      </c>
      <c r="J37" s="37">
        <v>5.3</v>
      </c>
    </row>
    <row r="38" spans="3:23" x14ac:dyDescent="0.2">
      <c r="C38" s="17" t="s">
        <v>63</v>
      </c>
      <c r="D38" s="37">
        <v>5.4</v>
      </c>
      <c r="E38" s="37">
        <v>5.7</v>
      </c>
      <c r="F38" s="37">
        <v>5.7</v>
      </c>
      <c r="G38" s="37">
        <v>5.6</v>
      </c>
      <c r="H38" s="37">
        <v>4.5999999999999996</v>
      </c>
      <c r="I38" s="37">
        <v>3.8</v>
      </c>
      <c r="J38" s="37">
        <v>3.6</v>
      </c>
      <c r="Q38" s="133"/>
      <c r="R38" s="133"/>
      <c r="S38" s="133"/>
      <c r="T38" s="133"/>
      <c r="U38" s="133"/>
      <c r="V38" s="133"/>
      <c r="W38" s="133"/>
    </row>
    <row r="39" spans="3:23" x14ac:dyDescent="0.2">
      <c r="C39" s="2" t="s">
        <v>58</v>
      </c>
      <c r="D39" s="37">
        <v>3.2</v>
      </c>
      <c r="E39" s="37">
        <v>3.4</v>
      </c>
      <c r="F39" s="37">
        <v>3.5</v>
      </c>
      <c r="G39" s="37">
        <v>3.8</v>
      </c>
      <c r="H39" s="37">
        <v>5.5</v>
      </c>
      <c r="I39" s="37">
        <v>8.4</v>
      </c>
      <c r="J39" s="37">
        <v>7.8</v>
      </c>
      <c r="Q39" s="133"/>
      <c r="R39" s="133"/>
      <c r="S39" s="133"/>
      <c r="T39" s="133"/>
      <c r="U39" s="133"/>
      <c r="V39" s="133"/>
      <c r="W39" s="133"/>
    </row>
    <row r="40" spans="3:23" x14ac:dyDescent="0.2">
      <c r="C40" s="2" t="s">
        <v>50</v>
      </c>
      <c r="D40" s="37">
        <v>6.9</v>
      </c>
      <c r="E40" s="37">
        <v>7.1</v>
      </c>
      <c r="F40" s="37">
        <v>5.3</v>
      </c>
      <c r="G40" s="37">
        <v>4.8</v>
      </c>
      <c r="H40" s="37">
        <v>7.7</v>
      </c>
      <c r="I40" s="37">
        <v>8.6</v>
      </c>
      <c r="J40" s="37">
        <v>8.6</v>
      </c>
      <c r="P40" s="17"/>
      <c r="Q40" s="133"/>
      <c r="R40" s="133"/>
      <c r="S40" s="133"/>
      <c r="T40" s="133"/>
      <c r="U40" s="133"/>
      <c r="V40" s="133"/>
      <c r="W40" s="133"/>
    </row>
    <row r="41" spans="3:23" ht="14.25" x14ac:dyDescent="0.2">
      <c r="D41" s="155"/>
      <c r="E41" s="155"/>
      <c r="F41" s="155"/>
      <c r="G41" s="155"/>
      <c r="H41" s="155"/>
      <c r="I41" s="155"/>
      <c r="J41" s="155"/>
      <c r="P41" s="17"/>
      <c r="Q41" s="133"/>
      <c r="R41" s="133"/>
      <c r="S41" s="133"/>
      <c r="T41" s="133"/>
      <c r="U41" s="133"/>
      <c r="V41" s="133"/>
      <c r="W41" s="133"/>
    </row>
    <row r="42" spans="3:23" ht="14.25" x14ac:dyDescent="0.2">
      <c r="C42" s="97" t="s">
        <v>64</v>
      </c>
      <c r="D42" s="130"/>
      <c r="E42" s="130"/>
      <c r="F42" s="130"/>
      <c r="G42" s="130"/>
      <c r="H42" s="130"/>
      <c r="I42" s="130"/>
      <c r="J42" s="130"/>
      <c r="Q42" s="133"/>
      <c r="R42" s="133"/>
      <c r="S42" s="133"/>
      <c r="T42" s="133"/>
      <c r="U42" s="133"/>
      <c r="V42" s="133"/>
      <c r="W42" s="133"/>
    </row>
    <row r="43" spans="3:23" x14ac:dyDescent="0.2">
      <c r="C43" s="2" t="s">
        <v>65</v>
      </c>
      <c r="D43" s="122">
        <v>43</v>
      </c>
      <c r="E43" s="122">
        <v>41.4</v>
      </c>
      <c r="F43" s="122">
        <v>44.9</v>
      </c>
      <c r="G43" s="122">
        <v>45.3</v>
      </c>
      <c r="H43" s="122">
        <v>43.8</v>
      </c>
      <c r="I43" s="122">
        <v>43.9</v>
      </c>
      <c r="J43" s="122">
        <v>42.4</v>
      </c>
      <c r="Q43" s="133"/>
      <c r="R43" s="133"/>
      <c r="S43" s="133"/>
      <c r="T43" s="133"/>
      <c r="U43" s="133"/>
      <c r="V43" s="133"/>
      <c r="W43" s="133"/>
    </row>
    <row r="44" spans="3:23" x14ac:dyDescent="0.2">
      <c r="C44" s="2" t="s">
        <v>66</v>
      </c>
      <c r="D44" s="122">
        <v>13.4</v>
      </c>
      <c r="E44" s="122">
        <v>12.8</v>
      </c>
      <c r="F44" s="122">
        <v>13.4</v>
      </c>
      <c r="G44" s="122">
        <v>14.3</v>
      </c>
      <c r="H44" s="122">
        <v>13.4</v>
      </c>
      <c r="I44" s="122">
        <v>12.5</v>
      </c>
      <c r="J44" s="122">
        <v>12.8</v>
      </c>
    </row>
    <row r="45" spans="3:23" x14ac:dyDescent="0.2">
      <c r="C45" s="2" t="s">
        <v>67</v>
      </c>
      <c r="D45" s="122">
        <v>30.5</v>
      </c>
      <c r="E45" s="122">
        <v>28.9</v>
      </c>
      <c r="F45" s="122">
        <v>28.8</v>
      </c>
      <c r="G45" s="122">
        <v>29.5</v>
      </c>
      <c r="H45" s="122">
        <v>27.7</v>
      </c>
      <c r="I45" s="122">
        <v>25.8</v>
      </c>
      <c r="J45" s="122">
        <v>27.1</v>
      </c>
      <c r="Q45" s="133"/>
      <c r="R45" s="133"/>
      <c r="S45" s="133"/>
      <c r="T45" s="133"/>
      <c r="U45" s="133"/>
      <c r="V45" s="133"/>
      <c r="W45" s="133"/>
    </row>
    <row r="46" spans="3:23" x14ac:dyDescent="0.2">
      <c r="C46" s="2" t="s">
        <v>50</v>
      </c>
      <c r="D46" s="122">
        <v>13.1</v>
      </c>
      <c r="E46" s="122">
        <v>16.899999999999999</v>
      </c>
      <c r="F46" s="122">
        <v>12.9</v>
      </c>
      <c r="G46" s="122">
        <v>10.9</v>
      </c>
      <c r="H46" s="122">
        <v>15.1</v>
      </c>
      <c r="I46" s="122">
        <v>17.8</v>
      </c>
      <c r="J46" s="122">
        <v>17.7</v>
      </c>
      <c r="Q46" s="133"/>
      <c r="R46" s="133"/>
      <c r="S46" s="133"/>
      <c r="T46" s="133"/>
      <c r="U46" s="133"/>
      <c r="V46" s="133"/>
      <c r="W46" s="133"/>
    </row>
    <row r="47" spans="3:23" x14ac:dyDescent="0.2">
      <c r="D47" s="37"/>
      <c r="E47" s="37"/>
      <c r="F47" s="37"/>
      <c r="G47" s="37"/>
      <c r="H47" s="37"/>
      <c r="I47" s="37"/>
      <c r="J47" s="37"/>
      <c r="P47" s="17"/>
      <c r="Q47" s="133"/>
      <c r="R47" s="133"/>
      <c r="S47" s="133"/>
      <c r="T47" s="133"/>
      <c r="U47" s="133"/>
      <c r="V47" s="133"/>
      <c r="W47" s="133"/>
    </row>
    <row r="48" spans="3:23" x14ac:dyDescent="0.2">
      <c r="C48" s="97" t="s">
        <v>68</v>
      </c>
      <c r="P48" s="17"/>
      <c r="Q48" s="133"/>
      <c r="R48" s="133"/>
      <c r="S48" s="133"/>
      <c r="T48" s="133"/>
      <c r="U48" s="133"/>
      <c r="V48" s="133"/>
      <c r="W48" s="133"/>
    </row>
    <row r="49" spans="2:23" x14ac:dyDescent="0.2">
      <c r="C49" s="17" t="s">
        <v>69</v>
      </c>
      <c r="D49" s="37">
        <v>49.8</v>
      </c>
      <c r="E49" s="37">
        <v>49.7</v>
      </c>
      <c r="F49" s="37">
        <v>50.1</v>
      </c>
      <c r="G49" s="37">
        <v>49.1</v>
      </c>
      <c r="H49" s="37">
        <v>46.5</v>
      </c>
      <c r="I49" s="37">
        <v>44.2</v>
      </c>
      <c r="J49" s="37">
        <v>44.1</v>
      </c>
      <c r="Q49" s="133"/>
      <c r="R49" s="133"/>
      <c r="S49" s="133"/>
      <c r="T49" s="133"/>
      <c r="U49" s="133"/>
      <c r="V49" s="133"/>
      <c r="W49" s="133"/>
    </row>
    <row r="50" spans="2:23" x14ac:dyDescent="0.2">
      <c r="C50" s="17" t="s">
        <v>70</v>
      </c>
      <c r="D50" s="37">
        <v>24</v>
      </c>
      <c r="E50" s="37">
        <v>23.6</v>
      </c>
      <c r="F50" s="37">
        <v>24.5</v>
      </c>
      <c r="G50" s="37">
        <v>26.7</v>
      </c>
      <c r="H50" s="37">
        <v>28.2</v>
      </c>
      <c r="I50" s="37">
        <v>30.9</v>
      </c>
      <c r="J50" s="37">
        <v>30</v>
      </c>
      <c r="Q50" s="133"/>
      <c r="R50" s="133"/>
      <c r="S50" s="133"/>
      <c r="T50" s="133"/>
      <c r="U50" s="133"/>
      <c r="V50" s="133"/>
      <c r="W50" s="133"/>
    </row>
    <row r="51" spans="2:23" x14ac:dyDescent="0.2">
      <c r="C51" s="2" t="s">
        <v>71</v>
      </c>
      <c r="D51" s="37">
        <v>16.5</v>
      </c>
      <c r="E51" s="37">
        <v>15.8</v>
      </c>
      <c r="F51" s="37">
        <v>15.7</v>
      </c>
      <c r="G51" s="37">
        <v>15</v>
      </c>
      <c r="H51" s="37">
        <v>13.4</v>
      </c>
      <c r="I51" s="37">
        <v>13.1</v>
      </c>
      <c r="J51" s="37">
        <v>13.4</v>
      </c>
    </row>
    <row r="52" spans="2:23" x14ac:dyDescent="0.2">
      <c r="C52" s="17" t="s">
        <v>72</v>
      </c>
      <c r="D52" s="37">
        <v>5.0999999999999996</v>
      </c>
      <c r="E52" s="37">
        <v>4.7</v>
      </c>
      <c r="F52" s="37">
        <v>4.7</v>
      </c>
      <c r="G52" s="37">
        <v>4</v>
      </c>
      <c r="H52" s="37">
        <v>3.8</v>
      </c>
      <c r="I52" s="37">
        <v>3.9</v>
      </c>
      <c r="J52" s="37">
        <v>3.5</v>
      </c>
    </row>
    <row r="53" spans="2:23" x14ac:dyDescent="0.2">
      <c r="C53" s="17" t="s">
        <v>50</v>
      </c>
      <c r="D53" s="37">
        <v>4.5999999999999996</v>
      </c>
      <c r="E53" s="37">
        <v>6.2</v>
      </c>
      <c r="F53" s="37">
        <v>5</v>
      </c>
      <c r="G53" s="37">
        <v>5.2</v>
      </c>
      <c r="H53" s="37">
        <v>8.1</v>
      </c>
      <c r="I53" s="37">
        <v>7.9</v>
      </c>
      <c r="J53" s="37">
        <v>9</v>
      </c>
      <c r="R53" s="151"/>
      <c r="T53" s="151"/>
    </row>
    <row r="54" spans="2:23" x14ac:dyDescent="0.2">
      <c r="B54" s="1"/>
      <c r="C54" s="21"/>
      <c r="D54" s="156"/>
      <c r="E54" s="156"/>
      <c r="F54" s="156"/>
      <c r="G54" s="156"/>
      <c r="H54" s="156"/>
      <c r="I54" s="21"/>
      <c r="J54" s="21"/>
      <c r="R54" s="151"/>
      <c r="T54" s="151"/>
    </row>
    <row r="55" spans="2:23" x14ac:dyDescent="0.2">
      <c r="D55" s="37"/>
      <c r="E55" s="37"/>
      <c r="F55" s="37"/>
      <c r="G55" s="37"/>
      <c r="R55" s="151"/>
      <c r="T55" s="151"/>
    </row>
    <row r="56" spans="2:23" x14ac:dyDescent="0.2">
      <c r="C56" s="71" t="s">
        <v>97</v>
      </c>
      <c r="R56" s="151"/>
      <c r="T56" s="151"/>
    </row>
    <row r="57" spans="2:23" x14ac:dyDescent="0.2">
      <c r="C57" s="148"/>
    </row>
    <row r="58" spans="2:23" x14ac:dyDescent="0.2">
      <c r="C58" s="71"/>
    </row>
    <row r="59" spans="2:23" x14ac:dyDescent="0.2">
      <c r="C59" s="148"/>
      <c r="R59" s="151"/>
      <c r="T59" s="151"/>
    </row>
    <row r="60" spans="2:23" x14ac:dyDescent="0.2">
      <c r="C60" s="148"/>
      <c r="D60" s="37"/>
      <c r="E60" s="37"/>
      <c r="F60" s="37"/>
      <c r="G60" s="37"/>
      <c r="H60" s="37"/>
      <c r="I60" s="37"/>
      <c r="J60" s="37"/>
      <c r="R60" s="151"/>
      <c r="T60" s="151"/>
    </row>
    <row r="61" spans="2:23" x14ac:dyDescent="0.2">
      <c r="C61" s="148"/>
      <c r="D61" s="37"/>
      <c r="E61" s="37"/>
      <c r="F61" s="37"/>
      <c r="G61" s="37"/>
      <c r="H61" s="37"/>
      <c r="I61" s="37"/>
      <c r="J61" s="37"/>
      <c r="R61" s="151"/>
      <c r="T61" s="151"/>
    </row>
    <row r="62" spans="2:23" ht="14.25" x14ac:dyDescent="0.2">
      <c r="B62" s="132"/>
      <c r="D62" s="37"/>
      <c r="E62" s="37"/>
      <c r="F62" s="37"/>
      <c r="G62" s="37"/>
      <c r="H62" s="37"/>
      <c r="I62" s="37"/>
      <c r="J62" s="37"/>
      <c r="R62" s="151"/>
      <c r="T62" s="151"/>
    </row>
    <row r="63" spans="2:23" ht="14.25" x14ac:dyDescent="0.2">
      <c r="B63" s="132"/>
      <c r="D63" s="37"/>
      <c r="E63" s="37"/>
      <c r="F63" s="37"/>
      <c r="G63" s="37"/>
      <c r="H63" s="37"/>
      <c r="I63" s="37"/>
      <c r="J63" s="37"/>
    </row>
    <row r="64" spans="2:23" ht="14.25" x14ac:dyDescent="0.2">
      <c r="B64" s="132"/>
      <c r="D64" s="37"/>
      <c r="E64" s="37"/>
      <c r="F64" s="37"/>
      <c r="G64" s="37"/>
      <c r="H64" s="37"/>
      <c r="I64" s="37"/>
      <c r="J64" s="37"/>
    </row>
    <row r="65" spans="2:22" ht="14.25" customHeight="1" x14ac:dyDescent="0.2">
      <c r="C65" s="73"/>
      <c r="D65" s="37"/>
      <c r="E65" s="37"/>
      <c r="F65" s="37"/>
      <c r="G65" s="37"/>
      <c r="H65" s="37"/>
      <c r="I65" s="37"/>
      <c r="J65" s="37"/>
    </row>
    <row r="66" spans="2:22" ht="20.25" customHeight="1" x14ac:dyDescent="0.2">
      <c r="B66" s="73"/>
      <c r="C66" s="73"/>
    </row>
    <row r="67" spans="2:22" x14ac:dyDescent="0.2">
      <c r="B67" s="74"/>
      <c r="C67" s="74"/>
      <c r="D67" s="32"/>
      <c r="P67" s="151"/>
      <c r="Q67" s="151"/>
      <c r="R67" s="151"/>
      <c r="S67" s="151"/>
      <c r="T67" s="151"/>
      <c r="U67" s="151"/>
      <c r="V67" s="151"/>
    </row>
    <row r="68" spans="2:22" x14ac:dyDescent="0.2">
      <c r="P68" s="151"/>
      <c r="Q68" s="151"/>
      <c r="R68" s="151"/>
      <c r="S68" s="151"/>
      <c r="T68" s="151"/>
      <c r="U68" s="151"/>
      <c r="V68" s="151"/>
    </row>
    <row r="69" spans="2:22" x14ac:dyDescent="0.2">
      <c r="P69" s="151"/>
      <c r="Q69" s="151"/>
      <c r="R69" s="151"/>
      <c r="S69" s="151"/>
      <c r="T69" s="151"/>
      <c r="U69" s="151"/>
      <c r="V69" s="151"/>
    </row>
    <row r="70" spans="2:22" x14ac:dyDescent="0.2">
      <c r="P70" s="151"/>
      <c r="Q70" s="151"/>
      <c r="R70" s="151"/>
      <c r="S70" s="151"/>
      <c r="T70" s="151"/>
      <c r="U70" s="151"/>
      <c r="V70" s="151"/>
    </row>
    <row r="71" spans="2:22" x14ac:dyDescent="0.2">
      <c r="P71" s="151"/>
      <c r="Q71" s="151"/>
      <c r="R71" s="151"/>
      <c r="S71" s="151"/>
      <c r="T71" s="151"/>
      <c r="U71" s="151"/>
      <c r="V71" s="151"/>
    </row>
    <row r="73" spans="2:22" x14ac:dyDescent="0.2">
      <c r="P73" s="134"/>
      <c r="Q73" s="134"/>
      <c r="R73" s="134"/>
      <c r="S73" s="134"/>
      <c r="T73" s="134"/>
      <c r="U73" s="134"/>
      <c r="V73" s="134"/>
    </row>
    <row r="74" spans="2:22" x14ac:dyDescent="0.2">
      <c r="P74" s="134"/>
      <c r="Q74" s="134"/>
      <c r="R74" s="134"/>
      <c r="S74" s="134"/>
      <c r="T74" s="134"/>
      <c r="U74" s="134"/>
      <c r="V74" s="134"/>
    </row>
    <row r="75" spans="2:22" x14ac:dyDescent="0.2">
      <c r="P75" s="134"/>
      <c r="Q75" s="134"/>
      <c r="R75" s="134"/>
      <c r="S75" s="134"/>
      <c r="T75" s="134"/>
      <c r="U75" s="134"/>
      <c r="V75" s="134"/>
    </row>
    <row r="76" spans="2:22" x14ac:dyDescent="0.2">
      <c r="P76" s="134"/>
      <c r="Q76" s="134"/>
      <c r="R76" s="134"/>
      <c r="S76" s="134"/>
      <c r="T76" s="134"/>
      <c r="U76" s="134"/>
      <c r="V76" s="134"/>
    </row>
    <row r="83" spans="16:22" x14ac:dyDescent="0.2">
      <c r="P83" s="151"/>
      <c r="Q83" s="151"/>
      <c r="R83" s="151"/>
      <c r="S83" s="151"/>
      <c r="T83" s="151"/>
      <c r="U83" s="151"/>
      <c r="V83" s="151"/>
    </row>
    <row r="84" spans="16:22" x14ac:dyDescent="0.2">
      <c r="P84" s="151"/>
      <c r="Q84" s="151"/>
      <c r="R84" s="151"/>
      <c r="S84" s="151"/>
      <c r="T84" s="151"/>
      <c r="U84" s="151"/>
      <c r="V84" s="151"/>
    </row>
    <row r="85" spans="16:22" x14ac:dyDescent="0.2">
      <c r="P85" s="151"/>
      <c r="Q85" s="151"/>
      <c r="R85" s="151"/>
      <c r="S85" s="151"/>
      <c r="T85" s="151"/>
      <c r="U85" s="151"/>
      <c r="V85" s="151"/>
    </row>
    <row r="86" spans="16:22" x14ac:dyDescent="0.2">
      <c r="P86" s="151"/>
      <c r="Q86" s="151"/>
      <c r="R86" s="151"/>
      <c r="S86" s="151"/>
      <c r="T86" s="151"/>
      <c r="U86" s="151"/>
      <c r="V86" s="151"/>
    </row>
    <row r="87" spans="16:22" x14ac:dyDescent="0.2">
      <c r="P87" s="151"/>
      <c r="Q87" s="151"/>
      <c r="R87" s="151"/>
      <c r="S87" s="151"/>
      <c r="T87" s="151"/>
      <c r="U87" s="151"/>
      <c r="V87" s="151"/>
    </row>
    <row r="88" spans="16:22" x14ac:dyDescent="0.2">
      <c r="P88" s="151"/>
      <c r="Q88" s="151"/>
      <c r="R88" s="151"/>
      <c r="S88" s="151"/>
      <c r="T88" s="151"/>
      <c r="U88" s="151"/>
      <c r="V88" s="151"/>
    </row>
    <row r="91" spans="16:22" x14ac:dyDescent="0.2">
      <c r="P91" s="134"/>
      <c r="Q91" s="134"/>
      <c r="R91" s="134"/>
      <c r="S91" s="134"/>
      <c r="T91" s="134"/>
      <c r="U91" s="134"/>
      <c r="V91" s="134"/>
    </row>
    <row r="92" spans="16:22" x14ac:dyDescent="0.2">
      <c r="P92" s="134"/>
      <c r="Q92" s="134"/>
      <c r="R92" s="134"/>
      <c r="S92" s="134"/>
      <c r="T92" s="134"/>
      <c r="U92" s="134"/>
      <c r="V92" s="134"/>
    </row>
    <row r="93" spans="16:22" x14ac:dyDescent="0.2">
      <c r="P93" s="134"/>
      <c r="Q93" s="134"/>
      <c r="R93" s="134"/>
      <c r="S93" s="134"/>
      <c r="T93" s="134"/>
      <c r="U93" s="134"/>
      <c r="V93" s="134"/>
    </row>
    <row r="94" spans="16:22" x14ac:dyDescent="0.2">
      <c r="P94" s="134"/>
      <c r="Q94" s="134"/>
      <c r="R94" s="134"/>
      <c r="S94" s="134"/>
      <c r="T94" s="134"/>
      <c r="U94" s="134"/>
      <c r="V94" s="134"/>
    </row>
    <row r="95" spans="16:22" x14ac:dyDescent="0.2">
      <c r="P95" s="134"/>
      <c r="Q95" s="134"/>
      <c r="R95" s="134"/>
      <c r="S95" s="134"/>
      <c r="T95" s="134"/>
      <c r="U95" s="134"/>
      <c r="V95" s="134"/>
    </row>
  </sheetData>
  <sortState ref="O83:V87">
    <sortCondition descending="1" ref="V62:V66"/>
  </sortState>
  <mergeCells count="2">
    <mergeCell ref="C8:G8"/>
    <mergeCell ref="B67:C6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5121" r:id="rId3">
          <objectPr defaultSize="0" autoPict="0" r:id="rId4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285750</xdr:colOff>
                <xdr:row>2</xdr:row>
                <xdr:rowOff>171450</xdr:rowOff>
              </to>
            </anchor>
          </objectPr>
        </oleObject>
      </mc:Choice>
      <mc:Fallback>
        <oleObject progId="MSPhotoEd.3" shapeId="5121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52"/>
  <sheetViews>
    <sheetView showOutlineSymbols="0" zoomScaleNormal="100" zoomScaleSheetLayoutView="100" workbookViewId="0">
      <selection activeCell="G4" sqref="G4"/>
    </sheetView>
  </sheetViews>
  <sheetFormatPr defaultRowHeight="12.75" x14ac:dyDescent="0.2"/>
  <cols>
    <col min="1" max="1" width="9.140625" style="2" customWidth="1"/>
    <col min="2" max="2" width="8.85546875" style="2" customWidth="1"/>
    <col min="3" max="3" width="9.42578125" style="2" customWidth="1"/>
    <col min="4" max="4" width="14.85546875" style="2" customWidth="1"/>
    <col min="5" max="5" width="12.42578125" style="2" customWidth="1"/>
    <col min="6" max="6" width="13.85546875" style="2" customWidth="1"/>
    <col min="7" max="7" width="15" style="1" customWidth="1"/>
    <col min="8" max="8" width="17.28515625" style="2" customWidth="1"/>
    <col min="9" max="16384" width="9.140625" style="2"/>
  </cols>
  <sheetData>
    <row r="2" spans="3:8" ht="15" x14ac:dyDescent="0.25">
      <c r="G2" s="157" t="s">
        <v>94</v>
      </c>
    </row>
    <row r="4" spans="3:8" x14ac:dyDescent="0.2">
      <c r="E4" s="17"/>
      <c r="F4" s="17"/>
      <c r="G4" s="2"/>
    </row>
    <row r="8" spans="3:8" ht="15.75" customHeight="1" x14ac:dyDescent="0.25">
      <c r="C8" s="158">
        <v>15.05</v>
      </c>
      <c r="D8" s="159" t="s">
        <v>74</v>
      </c>
      <c r="E8" s="159"/>
      <c r="F8" s="159"/>
      <c r="G8" s="159"/>
      <c r="H8" s="53"/>
    </row>
    <row r="9" spans="3:8" x14ac:dyDescent="0.2">
      <c r="C9" s="160"/>
      <c r="D9" s="161"/>
      <c r="E9" s="161"/>
      <c r="F9" s="161"/>
      <c r="G9" s="161"/>
      <c r="H9" s="1"/>
    </row>
    <row r="10" spans="3:8" x14ac:dyDescent="0.2">
      <c r="C10" s="160"/>
      <c r="D10" s="162"/>
      <c r="E10" s="163"/>
      <c r="F10" s="163"/>
      <c r="G10" s="164"/>
      <c r="H10" s="1"/>
    </row>
    <row r="11" spans="3:8" ht="13.35" customHeight="1" x14ac:dyDescent="0.2">
      <c r="C11" s="160"/>
      <c r="D11" s="165"/>
      <c r="E11" s="166"/>
      <c r="F11" s="166"/>
      <c r="G11" s="167" t="s">
        <v>75</v>
      </c>
      <c r="H11" s="1"/>
    </row>
    <row r="12" spans="3:8" ht="24" customHeight="1" x14ac:dyDescent="0.2">
      <c r="C12" s="165"/>
      <c r="D12" s="168" t="s">
        <v>4</v>
      </c>
      <c r="E12" s="168" t="s">
        <v>98</v>
      </c>
      <c r="F12" s="168" t="s">
        <v>99</v>
      </c>
      <c r="G12" s="169" t="s">
        <v>26</v>
      </c>
      <c r="H12" s="170"/>
    </row>
    <row r="13" spans="3:8" x14ac:dyDescent="0.2">
      <c r="C13" s="171"/>
      <c r="D13" s="171"/>
      <c r="E13" s="172"/>
      <c r="F13" s="172"/>
      <c r="G13" s="172"/>
      <c r="H13" s="1"/>
    </row>
    <row r="14" spans="3:8" x14ac:dyDescent="0.2">
      <c r="C14" s="173"/>
      <c r="D14" s="174">
        <v>2000</v>
      </c>
      <c r="E14" s="175">
        <f>150+2634+63</f>
        <v>2847</v>
      </c>
      <c r="F14" s="175">
        <f>59+53+2101+272+50+17</f>
        <v>2552</v>
      </c>
      <c r="G14" s="176">
        <f>SUM(E14:F14)</f>
        <v>5399</v>
      </c>
      <c r="H14" s="163"/>
    </row>
    <row r="15" spans="3:8" x14ac:dyDescent="0.2">
      <c r="C15" s="173"/>
      <c r="D15" s="174">
        <v>2001</v>
      </c>
      <c r="E15" s="175">
        <f>145+2592+75</f>
        <v>2812</v>
      </c>
      <c r="F15" s="175">
        <f>61+58+2102+311+39+26</f>
        <v>2597</v>
      </c>
      <c r="G15" s="176">
        <f t="shared" ref="G15:G25" si="0">SUM(E15:F15)</f>
        <v>5409</v>
      </c>
      <c r="H15" s="177"/>
    </row>
    <row r="16" spans="3:8" x14ac:dyDescent="0.2">
      <c r="C16" s="173"/>
      <c r="D16" s="174">
        <v>2002</v>
      </c>
      <c r="E16" s="175">
        <f>144+2493+75</f>
        <v>2712</v>
      </c>
      <c r="F16" s="175">
        <f>67+56+2084+285+57+12</f>
        <v>2561</v>
      </c>
      <c r="G16" s="176">
        <f t="shared" si="0"/>
        <v>5273</v>
      </c>
      <c r="H16" s="177"/>
    </row>
    <row r="17" spans="2:8" x14ac:dyDescent="0.2">
      <c r="C17" s="173"/>
      <c r="D17" s="174">
        <v>2003</v>
      </c>
      <c r="E17" s="175">
        <f>132+2599+75</f>
        <v>2806</v>
      </c>
      <c r="F17" s="175">
        <f>118+62+2135+346+58+12</f>
        <v>2731</v>
      </c>
      <c r="G17" s="176">
        <f t="shared" si="0"/>
        <v>5537</v>
      </c>
      <c r="H17" s="177"/>
    </row>
    <row r="18" spans="2:8" x14ac:dyDescent="0.2">
      <c r="C18" s="173"/>
      <c r="D18" s="174">
        <v>2004</v>
      </c>
      <c r="E18" s="178" t="s">
        <v>76</v>
      </c>
      <c r="F18" s="178" t="s">
        <v>76</v>
      </c>
      <c r="G18" s="178" t="s">
        <v>76</v>
      </c>
      <c r="H18" s="177"/>
    </row>
    <row r="19" spans="2:8" x14ac:dyDescent="0.2">
      <c r="C19" s="173"/>
      <c r="D19" s="174">
        <v>2005</v>
      </c>
      <c r="E19" s="178" t="s">
        <v>76</v>
      </c>
      <c r="F19" s="178" t="s">
        <v>76</v>
      </c>
      <c r="G19" s="178" t="s">
        <v>76</v>
      </c>
      <c r="H19" s="177"/>
    </row>
    <row r="20" spans="2:8" x14ac:dyDescent="0.2">
      <c r="C20" s="173"/>
      <c r="D20" s="174">
        <v>2006</v>
      </c>
      <c r="E20" s="175">
        <f>63+2122+76</f>
        <v>2261</v>
      </c>
      <c r="F20" s="175">
        <f>64+61+1767+289+25+16</f>
        <v>2222</v>
      </c>
      <c r="G20" s="176">
        <f t="shared" si="0"/>
        <v>4483</v>
      </c>
      <c r="H20" s="177"/>
    </row>
    <row r="21" spans="2:8" x14ac:dyDescent="0.2">
      <c r="C21" s="173"/>
      <c r="D21" s="174">
        <v>2007</v>
      </c>
      <c r="E21" s="179">
        <f>62+1783+11</f>
        <v>1856</v>
      </c>
      <c r="F21" s="179">
        <f>67+62+1478+307+38+15</f>
        <v>1967</v>
      </c>
      <c r="G21" s="176">
        <f t="shared" si="0"/>
        <v>3823</v>
      </c>
      <c r="H21" s="177"/>
    </row>
    <row r="22" spans="2:8" x14ac:dyDescent="0.2">
      <c r="C22" s="173"/>
      <c r="D22" s="174">
        <v>2008</v>
      </c>
      <c r="E22" s="179">
        <f>59+1883+76</f>
        <v>2018</v>
      </c>
      <c r="F22" s="179">
        <f>60+63+1955+366+42+21</f>
        <v>2507</v>
      </c>
      <c r="G22" s="176">
        <f t="shared" si="0"/>
        <v>4525</v>
      </c>
      <c r="H22" s="177"/>
    </row>
    <row r="23" spans="2:8" x14ac:dyDescent="0.2">
      <c r="C23" s="173"/>
      <c r="D23" s="174">
        <v>2009</v>
      </c>
      <c r="E23" s="179">
        <f>85+1870+76</f>
        <v>2031</v>
      </c>
      <c r="F23" s="179">
        <f>48+68+2001+355+45+15</f>
        <v>2532</v>
      </c>
      <c r="G23" s="176">
        <f t="shared" si="0"/>
        <v>4563</v>
      </c>
      <c r="H23" s="177"/>
    </row>
    <row r="24" spans="2:8" x14ac:dyDescent="0.2">
      <c r="C24" s="171"/>
      <c r="D24" s="174">
        <v>2010</v>
      </c>
      <c r="E24" s="179">
        <f>85+1870+76</f>
        <v>2031</v>
      </c>
      <c r="F24" s="179">
        <f>52+70+2019+390+45+16</f>
        <v>2592</v>
      </c>
      <c r="G24" s="176">
        <f t="shared" si="0"/>
        <v>4623</v>
      </c>
      <c r="H24" s="1"/>
    </row>
    <row r="25" spans="2:8" x14ac:dyDescent="0.2">
      <c r="C25" s="171"/>
      <c r="D25" s="174">
        <v>2011</v>
      </c>
      <c r="E25" s="179">
        <f>85+1968+77</f>
        <v>2130</v>
      </c>
      <c r="F25" s="179">
        <f>60+70+2209+444+40+21</f>
        <v>2844</v>
      </c>
      <c r="G25" s="176">
        <f t="shared" si="0"/>
        <v>4974</v>
      </c>
      <c r="H25" s="1"/>
    </row>
    <row r="26" spans="2:8" x14ac:dyDescent="0.2">
      <c r="C26" s="171"/>
      <c r="D26" s="174">
        <v>2012</v>
      </c>
      <c r="E26" s="179">
        <f>85+1968+87</f>
        <v>2140</v>
      </c>
      <c r="F26" s="179">
        <f>72+95+2180+382+32+22</f>
        <v>2783</v>
      </c>
      <c r="G26" s="176">
        <f>SUM(E26:F26)</f>
        <v>4923</v>
      </c>
      <c r="H26" s="1"/>
    </row>
    <row r="27" spans="2:8" x14ac:dyDescent="0.2">
      <c r="C27" s="171"/>
      <c r="D27" s="174">
        <v>2013</v>
      </c>
      <c r="E27" s="179">
        <v>2140</v>
      </c>
      <c r="F27" s="179">
        <v>2819</v>
      </c>
      <c r="G27" s="176">
        <f>SUM(E27:F27)</f>
        <v>4959</v>
      </c>
      <c r="H27" s="1"/>
    </row>
    <row r="28" spans="2:8" x14ac:dyDescent="0.2">
      <c r="C28" s="171"/>
      <c r="D28" s="174" t="s">
        <v>77</v>
      </c>
      <c r="E28" s="180">
        <v>2143</v>
      </c>
      <c r="F28" s="180">
        <f>2485+628+8</f>
        <v>3121</v>
      </c>
      <c r="G28" s="176">
        <f>SUM(E28:F28)</f>
        <v>5264</v>
      </c>
      <c r="H28" s="1"/>
    </row>
    <row r="29" spans="2:8" x14ac:dyDescent="0.2">
      <c r="B29" s="171"/>
      <c r="C29" s="181"/>
      <c r="D29" s="182" t="s">
        <v>95</v>
      </c>
      <c r="E29" s="183">
        <v>2165</v>
      </c>
      <c r="F29" s="183">
        <f>2470+641+8</f>
        <v>3119</v>
      </c>
      <c r="G29" s="184">
        <f>SUM(E29:F29)</f>
        <v>5284</v>
      </c>
    </row>
    <row r="30" spans="2:8" x14ac:dyDescent="0.2">
      <c r="B30" s="171"/>
      <c r="C30" s="181"/>
      <c r="D30" s="174"/>
      <c r="E30" s="172"/>
      <c r="F30" s="172"/>
    </row>
    <row r="31" spans="2:8" x14ac:dyDescent="0.2">
      <c r="B31" s="171"/>
      <c r="C31" s="185" t="s">
        <v>78</v>
      </c>
      <c r="D31" s="165"/>
      <c r="E31" s="165"/>
      <c r="F31" s="172"/>
    </row>
    <row r="32" spans="2:8" ht="14.25" x14ac:dyDescent="0.2">
      <c r="B32" s="186"/>
      <c r="C32" s="160" t="s">
        <v>79</v>
      </c>
      <c r="D32" s="160"/>
      <c r="E32" s="160"/>
      <c r="F32" s="171"/>
    </row>
    <row r="33" spans="2:7" ht="14.25" x14ac:dyDescent="0.2">
      <c r="B33" s="186"/>
      <c r="C33" s="17" t="s">
        <v>96</v>
      </c>
      <c r="E33" s="160"/>
      <c r="F33" s="171"/>
    </row>
    <row r="34" spans="2:7" ht="14.25" x14ac:dyDescent="0.2">
      <c r="B34" s="54"/>
    </row>
    <row r="35" spans="2:7" ht="27" customHeight="1" x14ac:dyDescent="0.2">
      <c r="B35" s="187"/>
      <c r="C35" s="188" t="s">
        <v>80</v>
      </c>
      <c r="D35" s="188"/>
      <c r="E35" s="188"/>
      <c r="F35" s="188"/>
      <c r="G35" s="188"/>
    </row>
    <row r="36" spans="2:7" ht="14.25" x14ac:dyDescent="0.2">
      <c r="B36" s="130"/>
    </row>
    <row r="37" spans="2:7" x14ac:dyDescent="0.2">
      <c r="C37" s="189" t="s">
        <v>81</v>
      </c>
    </row>
    <row r="50" spans="2:8" x14ac:dyDescent="0.2">
      <c r="B50" s="73"/>
      <c r="C50" s="73"/>
      <c r="D50" s="73"/>
      <c r="E50" s="73"/>
      <c r="F50" s="73"/>
      <c r="G50" s="190"/>
    </row>
    <row r="51" spans="2:8" ht="9" customHeight="1" x14ac:dyDescent="0.2">
      <c r="B51" s="73"/>
      <c r="C51" s="73"/>
      <c r="D51" s="73"/>
      <c r="E51" s="73"/>
      <c r="F51" s="73"/>
      <c r="G51" s="190"/>
    </row>
    <row r="52" spans="2:8" x14ac:dyDescent="0.2">
      <c r="B52" s="74"/>
      <c r="C52" s="74"/>
      <c r="D52" s="74"/>
      <c r="E52" s="74"/>
      <c r="F52" s="74"/>
      <c r="G52" s="74"/>
      <c r="H52" s="75"/>
    </row>
  </sheetData>
  <mergeCells count="3">
    <mergeCell ref="D8:G8"/>
    <mergeCell ref="C35:G35"/>
    <mergeCell ref="B52:G52"/>
  </mergeCells>
  <printOptions horizontalCentered="1"/>
  <pageMargins left="1" right="1" top="0.94" bottom="0.83" header="0.5" footer="0.49"/>
  <pageSetup scale="65" orientation="portrait" horizontalDpi="300" verticalDpi="300" r:id="rId1"/>
  <headerFooter alignWithMargins="0"/>
  <rowBreaks count="1" manualBreakCount="1">
    <brk id="38" max="10" man="1"/>
  </rowBreaks>
  <colBreaks count="1" manualBreakCount="1">
    <brk id="11" max="408" man="1"/>
  </colBreaks>
  <ignoredErrors>
    <ignoredError sqref="G27" formulaRange="1"/>
  </ignoredErrors>
  <drawing r:id="rId2"/>
  <legacyDrawing r:id="rId3"/>
  <oleObjects>
    <mc:AlternateContent xmlns:mc="http://schemas.openxmlformats.org/markup-compatibility/2006">
      <mc:Choice Requires="x14">
        <oleObject progId="MSPhotoEd.3" shapeId="6146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19050</xdr:rowOff>
              </from>
              <to>
                <xdr:col>1</xdr:col>
                <xdr:colOff>161925</xdr:colOff>
                <xdr:row>2</xdr:row>
                <xdr:rowOff>142875</xdr:rowOff>
              </to>
            </anchor>
          </objectPr>
        </oleObject>
      </mc:Choice>
      <mc:Fallback>
        <oleObject progId="MSPhotoEd.3" shapeId="6146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K60"/>
  <sheetViews>
    <sheetView zoomScaleNormal="100" zoomScaleSheetLayoutView="100" workbookViewId="0">
      <selection activeCell="D15" sqref="D15"/>
    </sheetView>
  </sheetViews>
  <sheetFormatPr defaultRowHeight="12.75" x14ac:dyDescent="0.2"/>
  <cols>
    <col min="1" max="1" width="9.140625" style="2" customWidth="1"/>
    <col min="2" max="2" width="9.5703125" style="2" customWidth="1"/>
    <col min="3" max="3" width="32.5703125" style="2" customWidth="1"/>
    <col min="4" max="10" width="13.42578125" style="2" customWidth="1"/>
    <col min="11" max="11" width="12.28515625" style="2" customWidth="1"/>
    <col min="12" max="16384" width="9.140625" style="2"/>
  </cols>
  <sheetData>
    <row r="3" spans="2:11" ht="15" x14ac:dyDescent="0.25">
      <c r="K3" s="18" t="s">
        <v>94</v>
      </c>
    </row>
    <row r="4" spans="2:11" ht="12.75" customHeight="1" x14ac:dyDescent="0.25">
      <c r="H4" s="18"/>
      <c r="I4" s="18"/>
      <c r="J4" s="18"/>
      <c r="K4" s="18"/>
    </row>
    <row r="5" spans="2:11" ht="9" customHeight="1" x14ac:dyDescent="0.2"/>
    <row r="8" spans="2:11" ht="15.75" x14ac:dyDescent="0.25">
      <c r="B8" s="78">
        <v>15.06</v>
      </c>
      <c r="C8" s="20" t="s">
        <v>100</v>
      </c>
      <c r="D8" s="20"/>
      <c r="E8" s="20"/>
      <c r="F8" s="20"/>
      <c r="G8" s="20"/>
      <c r="H8" s="20"/>
      <c r="I8" s="20"/>
      <c r="J8" s="20"/>
      <c r="K8" s="20"/>
    </row>
    <row r="10" spans="2:11" ht="12.75" customHeight="1" x14ac:dyDescent="0.2"/>
    <row r="11" spans="2:11" x14ac:dyDescent="0.2">
      <c r="C11" s="150"/>
      <c r="D11" s="81">
        <v>2005</v>
      </c>
      <c r="E11" s="81">
        <v>2006</v>
      </c>
      <c r="F11" s="81">
        <v>2007</v>
      </c>
      <c r="G11" s="82">
        <v>2008</v>
      </c>
      <c r="H11" s="82">
        <v>2009</v>
      </c>
      <c r="I11" s="82">
        <v>2010</v>
      </c>
      <c r="J11" s="82">
        <v>2011</v>
      </c>
      <c r="K11" s="82">
        <v>2012</v>
      </c>
    </row>
    <row r="14" spans="2:11" ht="15.75" x14ac:dyDescent="0.25">
      <c r="C14" s="19" t="s">
        <v>82</v>
      </c>
      <c r="D14" s="37"/>
      <c r="E14" s="37"/>
      <c r="F14" s="37"/>
    </row>
    <row r="15" spans="2:11" ht="15" customHeight="1" x14ac:dyDescent="0.2">
      <c r="C15" s="2" t="s">
        <v>83</v>
      </c>
      <c r="D15" s="37">
        <v>7.59</v>
      </c>
      <c r="E15" s="37">
        <v>6.62</v>
      </c>
      <c r="F15" s="37">
        <v>6.6</v>
      </c>
      <c r="G15" s="37">
        <v>6.41</v>
      </c>
      <c r="H15" s="37">
        <v>6.9</v>
      </c>
      <c r="I15" s="37">
        <v>6.1</v>
      </c>
      <c r="J15" s="37">
        <v>4.8</v>
      </c>
      <c r="K15" s="37">
        <v>4.9000000000000004</v>
      </c>
    </row>
    <row r="16" spans="2:11" x14ac:dyDescent="0.2">
      <c r="D16" s="37"/>
      <c r="E16" s="37"/>
      <c r="F16" s="37"/>
      <c r="G16" s="37"/>
      <c r="H16" s="37"/>
      <c r="I16" s="37"/>
      <c r="J16" s="37"/>
      <c r="K16" s="37"/>
    </row>
    <row r="17" spans="3:11" x14ac:dyDescent="0.2">
      <c r="C17" s="2" t="s">
        <v>84</v>
      </c>
      <c r="D17" s="122">
        <v>2.12</v>
      </c>
      <c r="E17" s="37">
        <v>2.2999999999999998</v>
      </c>
      <c r="F17" s="37">
        <v>2.2599999999999998</v>
      </c>
      <c r="G17" s="37">
        <v>2.12</v>
      </c>
      <c r="H17" s="37">
        <v>2.2999999999999998</v>
      </c>
      <c r="I17" s="37">
        <v>2.2999999999999998</v>
      </c>
      <c r="J17" s="37">
        <v>2.2000000000000002</v>
      </c>
      <c r="K17" s="37">
        <v>2.2000000000000002</v>
      </c>
    </row>
    <row r="19" spans="3:11" x14ac:dyDescent="0.2">
      <c r="C19" s="2" t="s">
        <v>85</v>
      </c>
      <c r="D19" s="191">
        <v>115</v>
      </c>
      <c r="E19" s="191">
        <v>162</v>
      </c>
      <c r="F19" s="191">
        <v>164</v>
      </c>
      <c r="G19" s="191">
        <v>164</v>
      </c>
      <c r="H19" s="192">
        <v>139</v>
      </c>
      <c r="I19" s="192">
        <v>129</v>
      </c>
      <c r="J19" s="192">
        <v>194</v>
      </c>
      <c r="K19" s="192">
        <v>241</v>
      </c>
    </row>
    <row r="20" spans="3:11" x14ac:dyDescent="0.2">
      <c r="D20" s="160"/>
      <c r="E20" s="160"/>
      <c r="F20" s="160"/>
      <c r="G20" s="160"/>
    </row>
    <row r="21" spans="3:11" s="72" customFormat="1" x14ac:dyDescent="0.2">
      <c r="C21" s="72" t="s">
        <v>86</v>
      </c>
      <c r="D21" s="193">
        <v>147</v>
      </c>
      <c r="E21" s="193">
        <v>286</v>
      </c>
      <c r="F21" s="193">
        <v>316</v>
      </c>
      <c r="G21" s="193">
        <v>318</v>
      </c>
      <c r="H21" s="194">
        <v>262</v>
      </c>
      <c r="I21" s="194">
        <v>225</v>
      </c>
      <c r="J21" s="194">
        <v>287</v>
      </c>
      <c r="K21" s="194">
        <v>381</v>
      </c>
    </row>
    <row r="22" spans="3:11" x14ac:dyDescent="0.2">
      <c r="D22" s="195"/>
      <c r="E22" s="195"/>
      <c r="F22" s="195"/>
    </row>
    <row r="24" spans="3:11" ht="12" customHeight="1" x14ac:dyDescent="0.2"/>
    <row r="25" spans="3:11" ht="15.75" x14ac:dyDescent="0.25">
      <c r="C25" s="19" t="s">
        <v>87</v>
      </c>
    </row>
    <row r="26" spans="3:11" ht="15" customHeight="1" x14ac:dyDescent="0.2">
      <c r="C26" s="2" t="s">
        <v>88</v>
      </c>
      <c r="D26" s="196">
        <v>93</v>
      </c>
      <c r="E26" s="192">
        <f>96.94/1.2</f>
        <v>80.783333333333331</v>
      </c>
      <c r="F26" s="192">
        <f>63.7/1.2</f>
        <v>53.083333333333336</v>
      </c>
      <c r="G26" s="192">
        <f>101.13/1.2</f>
        <v>84.275000000000006</v>
      </c>
      <c r="H26" s="192">
        <v>137</v>
      </c>
      <c r="I26" s="192">
        <v>68</v>
      </c>
      <c r="J26" s="192">
        <v>67</v>
      </c>
      <c r="K26" s="192">
        <v>84</v>
      </c>
    </row>
    <row r="27" spans="3:11" x14ac:dyDescent="0.2">
      <c r="D27" s="31"/>
    </row>
    <row r="28" spans="3:11" x14ac:dyDescent="0.2">
      <c r="C28" s="2" t="s">
        <v>89</v>
      </c>
      <c r="D28" s="197">
        <v>1798.999</v>
      </c>
      <c r="E28" s="151">
        <v>1930.136</v>
      </c>
      <c r="F28" s="151">
        <v>1715.6659999999999</v>
      </c>
      <c r="G28" s="151">
        <v>1553.0530000000001</v>
      </c>
      <c r="H28" s="151">
        <v>1520</v>
      </c>
      <c r="I28" s="151">
        <v>1598</v>
      </c>
      <c r="J28" s="151">
        <v>1401</v>
      </c>
      <c r="K28" s="151">
        <v>1507</v>
      </c>
    </row>
    <row r="29" spans="3:11" x14ac:dyDescent="0.2">
      <c r="D29" s="197"/>
      <c r="E29" s="151"/>
      <c r="F29" s="151"/>
      <c r="G29" s="151"/>
      <c r="H29" s="151"/>
      <c r="I29" s="151"/>
      <c r="J29" s="151"/>
      <c r="K29" s="151"/>
    </row>
    <row r="30" spans="3:11" x14ac:dyDescent="0.2">
      <c r="C30" s="2" t="s">
        <v>90</v>
      </c>
      <c r="D30" s="197">
        <v>1619.0989999999999</v>
      </c>
      <c r="E30" s="197">
        <v>1737.1220000000001</v>
      </c>
      <c r="F30" s="197">
        <v>1544.0989999999999</v>
      </c>
      <c r="G30" s="197">
        <v>1397.748</v>
      </c>
      <c r="H30" s="197">
        <v>1368</v>
      </c>
      <c r="I30" s="197">
        <v>1438</v>
      </c>
      <c r="J30" s="197">
        <v>1261</v>
      </c>
      <c r="K30" s="197">
        <v>1357</v>
      </c>
    </row>
    <row r="31" spans="3:11" x14ac:dyDescent="0.2">
      <c r="D31" s="31"/>
    </row>
    <row r="32" spans="3:11" s="72" customFormat="1" x14ac:dyDescent="0.2">
      <c r="C32" s="72" t="s">
        <v>91</v>
      </c>
      <c r="D32" s="194">
        <v>150</v>
      </c>
      <c r="E32" s="194">
        <v>141</v>
      </c>
      <c r="F32" s="194">
        <v>83</v>
      </c>
      <c r="G32" s="194">
        <v>119</v>
      </c>
      <c r="H32" s="194">
        <v>187</v>
      </c>
      <c r="I32" s="194">
        <v>98</v>
      </c>
      <c r="J32" s="194">
        <v>85</v>
      </c>
      <c r="K32" s="194">
        <v>115</v>
      </c>
    </row>
    <row r="33" spans="2:11" x14ac:dyDescent="0.2">
      <c r="C33" s="97"/>
      <c r="D33" s="198"/>
      <c r="E33" s="198"/>
      <c r="F33" s="198"/>
      <c r="G33" s="198"/>
      <c r="H33" s="198"/>
      <c r="I33" s="198"/>
      <c r="J33" s="198"/>
      <c r="K33" s="198"/>
    </row>
    <row r="34" spans="2:11" ht="15.75" x14ac:dyDescent="0.25">
      <c r="C34" s="199"/>
      <c r="D34" s="31"/>
    </row>
    <row r="35" spans="2:11" x14ac:dyDescent="0.2">
      <c r="C35" s="72" t="s">
        <v>92</v>
      </c>
      <c r="D35" s="194">
        <v>297</v>
      </c>
      <c r="E35" s="194">
        <f>E21+E32</f>
        <v>427</v>
      </c>
      <c r="F35" s="194">
        <f>SUM(F21+F32)</f>
        <v>399</v>
      </c>
      <c r="G35" s="194">
        <f>SUM(G21+G32)</f>
        <v>437</v>
      </c>
      <c r="H35" s="194">
        <f>SUM(H21+H32)</f>
        <v>449</v>
      </c>
      <c r="I35" s="194">
        <f>SUM(I21+I32)</f>
        <v>323</v>
      </c>
      <c r="J35" s="194">
        <f>SUM(J21+J32)</f>
        <v>372</v>
      </c>
      <c r="K35" s="194">
        <v>496</v>
      </c>
    </row>
    <row r="36" spans="2:11" x14ac:dyDescent="0.2">
      <c r="B36" s="1"/>
      <c r="C36" s="21"/>
      <c r="D36" s="21"/>
      <c r="E36" s="21"/>
      <c r="F36" s="21"/>
      <c r="G36" s="21"/>
      <c r="H36" s="21"/>
      <c r="I36" s="21"/>
      <c r="J36" s="21"/>
      <c r="K36" s="21"/>
    </row>
    <row r="37" spans="2:11" x14ac:dyDescent="0.2">
      <c r="B37" s="1"/>
      <c r="C37" s="1"/>
      <c r="D37" s="1"/>
      <c r="E37" s="1"/>
      <c r="F37" s="1"/>
      <c r="G37" s="1"/>
      <c r="H37" s="1"/>
      <c r="I37" s="1"/>
      <c r="J37" s="1"/>
    </row>
    <row r="38" spans="2:11" x14ac:dyDescent="0.2">
      <c r="C38" s="71" t="s">
        <v>93</v>
      </c>
    </row>
    <row r="39" spans="2:11" ht="14.25" x14ac:dyDescent="0.2">
      <c r="B39" s="187"/>
      <c r="C39" s="132"/>
    </row>
    <row r="40" spans="2:11" ht="14.25" x14ac:dyDescent="0.2">
      <c r="B40" s="187"/>
    </row>
    <row r="41" spans="2:11" ht="14.25" x14ac:dyDescent="0.2">
      <c r="B41" s="187"/>
    </row>
    <row r="42" spans="2:11" ht="14.25" x14ac:dyDescent="0.2">
      <c r="B42" s="187"/>
    </row>
    <row r="43" spans="2:11" ht="14.25" x14ac:dyDescent="0.2">
      <c r="B43" s="187"/>
    </row>
    <row r="44" spans="2:11" ht="14.25" x14ac:dyDescent="0.2">
      <c r="B44" s="187"/>
    </row>
    <row r="45" spans="2:11" ht="14.25" x14ac:dyDescent="0.2">
      <c r="B45" s="187"/>
    </row>
    <row r="46" spans="2:11" ht="14.25" x14ac:dyDescent="0.2">
      <c r="B46" s="187"/>
    </row>
    <row r="47" spans="2:11" ht="14.25" x14ac:dyDescent="0.2">
      <c r="B47" s="187"/>
    </row>
    <row r="48" spans="2:11" ht="14.25" x14ac:dyDescent="0.2">
      <c r="B48" s="187"/>
    </row>
    <row r="49" spans="2:7" ht="14.25" x14ac:dyDescent="0.2">
      <c r="B49" s="187"/>
    </row>
    <row r="50" spans="2:7" ht="14.25" x14ac:dyDescent="0.2">
      <c r="B50" s="187"/>
    </row>
    <row r="51" spans="2:7" ht="14.25" x14ac:dyDescent="0.2">
      <c r="B51" s="187"/>
    </row>
    <row r="52" spans="2:7" ht="14.25" x14ac:dyDescent="0.2">
      <c r="B52" s="187"/>
    </row>
    <row r="53" spans="2:7" ht="14.25" x14ac:dyDescent="0.2">
      <c r="B53" s="187"/>
    </row>
    <row r="54" spans="2:7" ht="14.25" x14ac:dyDescent="0.2">
      <c r="B54" s="187"/>
    </row>
    <row r="55" spans="2:7" ht="14.25" x14ac:dyDescent="0.2">
      <c r="B55" s="187"/>
    </row>
    <row r="56" spans="2:7" ht="14.25" x14ac:dyDescent="0.2">
      <c r="B56" s="187"/>
    </row>
    <row r="57" spans="2:7" ht="14.25" x14ac:dyDescent="0.2">
      <c r="B57" s="187"/>
    </row>
    <row r="58" spans="2:7" x14ac:dyDescent="0.2">
      <c r="C58" s="73"/>
    </row>
    <row r="59" spans="2:7" ht="9" customHeight="1" x14ac:dyDescent="0.2"/>
    <row r="60" spans="2:7" x14ac:dyDescent="0.2">
      <c r="B60" s="74"/>
      <c r="C60" s="74"/>
      <c r="D60" s="74"/>
      <c r="E60" s="74"/>
      <c r="F60" s="74"/>
      <c r="G60" s="74"/>
    </row>
  </sheetData>
  <mergeCells count="2">
    <mergeCell ref="B60:G60"/>
    <mergeCell ref="C8:K8"/>
  </mergeCells>
  <printOptions horizontalCentered="1"/>
  <pageMargins left="0.75" right="0.75" top="1" bottom="1" header="0.5" footer="0.24"/>
  <pageSetup scale="54" orientation="portrait" horizontalDpi="300" verticalDpi="300" r:id="rId1"/>
  <headerFooter alignWithMargins="0"/>
  <colBreaks count="1" manualBreakCount="1">
    <brk id="11" max="71" man="1"/>
  </colBreaks>
  <drawing r:id="rId2"/>
  <legacyDrawing r:id="rId3"/>
  <oleObjects>
    <mc:AlternateContent xmlns:mc="http://schemas.openxmlformats.org/markup-compatibility/2006">
      <mc:Choice Requires="x14">
        <oleObject progId="MSPhotoEd.3" shapeId="7170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104775</xdr:rowOff>
              </from>
              <to>
                <xdr:col>1</xdr:col>
                <xdr:colOff>266700</xdr:colOff>
                <xdr:row>3</xdr:row>
                <xdr:rowOff>66675</xdr:rowOff>
              </to>
            </anchor>
          </objectPr>
        </oleObject>
      </mc:Choice>
      <mc:Fallback>
        <oleObject progId="MSPhotoEd.3" shapeId="717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.01</vt:lpstr>
      <vt:lpstr>.02</vt:lpstr>
      <vt:lpstr>.03</vt:lpstr>
      <vt:lpstr>.04new</vt:lpstr>
      <vt:lpstr>.05n</vt:lpstr>
      <vt:lpstr>.06</vt:lpstr>
      <vt:lpstr>'.01'!Print_Area</vt:lpstr>
      <vt:lpstr>'.02'!Print_Area</vt:lpstr>
      <vt:lpstr>'.03'!Print_Area</vt:lpstr>
      <vt:lpstr>'.05n'!Print_Area</vt:lpstr>
      <vt:lpstr>'.06'!Print_Area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2016-01-21T16:40:39Z</dcterms:created>
  <dcterms:modified xsi:type="dcterms:W3CDTF">2016-08-03T16:37:44Z</dcterms:modified>
</cp:coreProperties>
</file>