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30" windowWidth="13380" windowHeight="4515" activeTab="2"/>
  </bookViews>
  <sheets>
    <sheet name="13.01" sheetId="1" r:id="rId1"/>
    <sheet name="13.02" sheetId="2" r:id="rId2"/>
    <sheet name="13.03chart" sheetId="3" r:id="rId3"/>
  </sheets>
  <externalReferences>
    <externalReference r:id="rId4"/>
  </externalReferences>
  <definedNames>
    <definedName name="_xlnm.Print_Area" localSheetId="0">'13.01'!$B$7:$K$49</definedName>
    <definedName name="_xlnm.Print_Area" localSheetId="1">'13.02'!$B$5:$M$48</definedName>
  </definedNames>
  <calcPr calcId="145621"/>
</workbook>
</file>

<file path=xl/calcChain.xml><?xml version="1.0" encoding="utf-8"?>
<calcChain xmlns="http://schemas.openxmlformats.org/spreadsheetml/2006/main">
  <c r="B29" i="3" l="1"/>
  <c r="C31" i="2" l="1"/>
  <c r="D31" i="2"/>
  <c r="E31" i="2"/>
  <c r="C47" i="2"/>
  <c r="D47" i="2"/>
  <c r="E47" i="2"/>
  <c r="F47" i="2"/>
  <c r="F22" i="2" s="1"/>
  <c r="F31" i="2" s="1"/>
  <c r="G47" i="2"/>
  <c r="G22" i="2" s="1"/>
  <c r="G31" i="2" s="1"/>
  <c r="H47" i="2"/>
  <c r="H22" i="2" s="1"/>
  <c r="H31" i="2" s="1"/>
  <c r="I47" i="2"/>
  <c r="I22" i="2" s="1"/>
  <c r="I31" i="2" s="1"/>
  <c r="J47" i="2"/>
  <c r="J22" i="2" s="1"/>
  <c r="J31" i="2" s="1"/>
  <c r="K47" i="2"/>
  <c r="K22" i="2"/>
  <c r="K31" i="2" s="1"/>
  <c r="J7" i="2" l="1"/>
  <c r="J16" i="2" s="1"/>
  <c r="K7" i="2"/>
  <c r="K16" i="2" s="1"/>
  <c r="I7" i="2"/>
  <c r="I16" i="2" s="1"/>
  <c r="E12" i="2"/>
  <c r="H7" i="2"/>
  <c r="H16" i="2" s="1"/>
  <c r="G7" i="2"/>
  <c r="G16" i="2" s="1"/>
  <c r="F7" i="2"/>
  <c r="F16" i="2" s="1"/>
  <c r="E7" i="2"/>
  <c r="E16" i="2" s="1"/>
  <c r="D7" i="2"/>
  <c r="D16" i="2" s="1"/>
  <c r="C7" i="2"/>
  <c r="C16" i="2" s="1"/>
  <c r="J48" i="1"/>
  <c r="K46" i="1"/>
  <c r="J46" i="1"/>
  <c r="I46" i="1"/>
  <c r="H46" i="1"/>
  <c r="G46" i="1"/>
  <c r="F46" i="1"/>
  <c r="E46" i="1"/>
  <c r="D46" i="1"/>
  <c r="C46" i="1"/>
  <c r="K40" i="1"/>
  <c r="J40" i="1"/>
  <c r="I40" i="1"/>
  <c r="H40" i="1"/>
  <c r="G40" i="1"/>
  <c r="F40" i="1"/>
  <c r="D40" i="1"/>
  <c r="K34" i="1"/>
  <c r="K39" i="1" s="1"/>
  <c r="J34" i="1"/>
  <c r="I34" i="1"/>
  <c r="H34" i="1"/>
  <c r="G34" i="1"/>
  <c r="G39" i="1" s="1"/>
  <c r="F34" i="1"/>
  <c r="F39" i="1" s="1"/>
  <c r="E34" i="1"/>
  <c r="E39" i="1" s="1"/>
  <c r="D34" i="1"/>
  <c r="D39" i="1" s="1"/>
  <c r="C34" i="1"/>
  <c r="K25" i="1"/>
  <c r="J25" i="1"/>
  <c r="J24" i="1" s="1"/>
  <c r="I25" i="1"/>
  <c r="I24" i="1" s="1"/>
  <c r="H25" i="1"/>
  <c r="H24" i="1" s="1"/>
  <c r="G25" i="1"/>
  <c r="F25" i="1"/>
  <c r="E25" i="1"/>
  <c r="E24" i="1" s="1"/>
  <c r="D25" i="1"/>
  <c r="D24" i="1" s="1"/>
  <c r="C25" i="1"/>
  <c r="K24" i="1"/>
  <c r="G24" i="1"/>
  <c r="F24" i="1"/>
  <c r="C24" i="1"/>
  <c r="K17" i="1"/>
  <c r="J17" i="1"/>
  <c r="I17" i="1"/>
  <c r="H17" i="1"/>
  <c r="G17" i="1"/>
  <c r="F17" i="1"/>
  <c r="E17" i="1"/>
  <c r="D17" i="1"/>
  <c r="C17" i="1"/>
  <c r="K11" i="1"/>
  <c r="J11" i="1"/>
  <c r="J10" i="1" s="1"/>
  <c r="I11" i="1"/>
  <c r="H11" i="1"/>
  <c r="G11" i="1"/>
  <c r="F11" i="1"/>
  <c r="F10" i="1" s="1"/>
  <c r="E11" i="1"/>
  <c r="E10" i="1" s="1"/>
  <c r="E9" i="1" s="1"/>
  <c r="E43" i="1" s="1"/>
  <c r="D11" i="1"/>
  <c r="C11" i="1"/>
  <c r="I10" i="1"/>
  <c r="I9" i="1" s="1"/>
  <c r="H10" i="1"/>
  <c r="H9" i="1" s="1"/>
  <c r="D10" i="1"/>
  <c r="D9" i="1" s="1"/>
  <c r="D43" i="1" s="1"/>
  <c r="C10" i="1" l="1"/>
  <c r="C42" i="1" s="1"/>
  <c r="G10" i="1"/>
  <c r="G42" i="1" s="1"/>
  <c r="K10" i="1"/>
  <c r="K9" i="1" s="1"/>
  <c r="K43" i="1" s="1"/>
  <c r="J39" i="1"/>
  <c r="H39" i="1"/>
  <c r="H43" i="1" s="1"/>
  <c r="I39" i="1"/>
  <c r="I43" i="1" s="1"/>
  <c r="D41" i="1"/>
  <c r="D45" i="1"/>
  <c r="D49" i="1" s="1"/>
  <c r="J9" i="1"/>
  <c r="J42" i="1"/>
  <c r="E41" i="1"/>
  <c r="E45" i="1"/>
  <c r="E49" i="1" s="1"/>
  <c r="G9" i="1"/>
  <c r="G43" i="1" s="1"/>
  <c r="K42" i="1"/>
  <c r="F9" i="1"/>
  <c r="F43" i="1" s="1"/>
  <c r="F42" i="1"/>
  <c r="D42" i="1"/>
  <c r="H42" i="1"/>
  <c r="E42" i="1"/>
  <c r="I42" i="1"/>
  <c r="J43" i="1" l="1"/>
  <c r="I45" i="1"/>
  <c r="I49" i="1" s="1"/>
  <c r="I41" i="1"/>
  <c r="C9" i="1"/>
  <c r="C43" i="1" s="1"/>
  <c r="C45" i="1" s="1"/>
  <c r="G45" i="1"/>
  <c r="G49" i="1" s="1"/>
  <c r="G41" i="1"/>
  <c r="F45" i="1"/>
  <c r="F49" i="1" s="1"/>
  <c r="F41" i="1"/>
  <c r="J45" i="1"/>
  <c r="J49" i="1" s="1"/>
  <c r="J41" i="1"/>
  <c r="H41" i="1"/>
  <c r="H45" i="1"/>
  <c r="H49" i="1" s="1"/>
  <c r="K45" i="1"/>
  <c r="K49" i="1" s="1"/>
  <c r="K41" i="1"/>
  <c r="C41" i="1" l="1"/>
</calcChain>
</file>

<file path=xl/sharedStrings.xml><?xml version="1.0" encoding="utf-8"?>
<sst xmlns="http://schemas.openxmlformats.org/spreadsheetml/2006/main" count="101" uniqueCount="90">
  <si>
    <t>Total Revenue</t>
  </si>
  <si>
    <t>Current Revenue</t>
  </si>
  <si>
    <t xml:space="preserve">    Coercive Revenue</t>
  </si>
  <si>
    <t xml:space="preserve">        Taxes on International Trade &amp; Transactions</t>
  </si>
  <si>
    <t xml:space="preserve">        Domestic Taxes on Goods &amp; Services</t>
  </si>
  <si>
    <t xml:space="preserve">        Taxes on Property</t>
  </si>
  <si>
    <t xml:space="preserve">        Fines</t>
  </si>
  <si>
    <t xml:space="preserve">        Other Taxes</t>
  </si>
  <si>
    <t xml:space="preserve">    Non-coercive Revenue</t>
  </si>
  <si>
    <t>Sale of Goods &amp; Services</t>
  </si>
  <si>
    <t>Investment Revenue</t>
  </si>
  <si>
    <t>Other Operating Revenue</t>
  </si>
  <si>
    <t>Other Executive Revenue</t>
  </si>
  <si>
    <t>Extraordinary Revenue</t>
  </si>
  <si>
    <t>Total Expenditure</t>
  </si>
  <si>
    <t xml:space="preserve">Current Expenditure </t>
  </si>
  <si>
    <t xml:space="preserve">    Personnel Costs</t>
  </si>
  <si>
    <t xml:space="preserve">    Supplies &amp; Consumables</t>
  </si>
  <si>
    <t xml:space="preserve">    Subsidies</t>
  </si>
  <si>
    <t xml:space="preserve">    Transfer Payments</t>
  </si>
  <si>
    <t>Depreciation</t>
  </si>
  <si>
    <t xml:space="preserve">    Interest Payments</t>
  </si>
  <si>
    <t>Extraordinary Expenses</t>
  </si>
  <si>
    <t>Other Executive Expenses</t>
  </si>
  <si>
    <t>Gross Capital Expenditure &amp; Net Lending</t>
  </si>
  <si>
    <t xml:space="preserve">    Capital Acquisition ( now Equity Injections)</t>
  </si>
  <si>
    <t>Equity Injections and Working Capital support to Public Entities</t>
  </si>
  <si>
    <t xml:space="preserve">    Capital Development ( now Executive Assets)</t>
  </si>
  <si>
    <t xml:space="preserve">    Net Lending</t>
  </si>
  <si>
    <t>Net Capital Expenditure &amp; Net Lending</t>
  </si>
  <si>
    <t>Primary Balance (Overall Balance w/o Interest Payments)</t>
  </si>
  <si>
    <t>Current Balance</t>
  </si>
  <si>
    <t>Overall Balance</t>
  </si>
  <si>
    <t>Financing</t>
  </si>
  <si>
    <t xml:space="preserve">    Net Borrowing</t>
  </si>
  <si>
    <t xml:space="preserve">        Disbursements</t>
  </si>
  <si>
    <t xml:space="preserve">        Loan Repayment</t>
  </si>
  <si>
    <t xml:space="preserve">    Change in Cash</t>
  </si>
  <si>
    <t>Notes</t>
  </si>
  <si>
    <t>Effective 1 July 2004 the accrual basis of accounting was used. Therefore the numbers for the period</t>
  </si>
  <si>
    <t xml:space="preserve">1 January to 31 December 2005 are reported on this basis. The figures for previous years are based </t>
  </si>
  <si>
    <t>on the cash basis of accounting, with the exception of 2004 which is 6 months cash and 6 months accrual</t>
  </si>
  <si>
    <t>Effective 1 July 2004:   Capital acquistions was replaced by Equity Injections</t>
  </si>
  <si>
    <t xml:space="preserve"> and Capital Development was replaced by Executive Assets</t>
  </si>
  <si>
    <t>Import Duties</t>
  </si>
  <si>
    <t xml:space="preserve">Gasoline/Diesel </t>
  </si>
  <si>
    <t>Alcoholic Beverages</t>
  </si>
  <si>
    <t>Motor Vehicles</t>
  </si>
  <si>
    <t xml:space="preserve">Tobacco Products </t>
  </si>
  <si>
    <t>Other Import Duties</t>
  </si>
  <si>
    <t>Cruise Ship Departure Charges</t>
  </si>
  <si>
    <t>Environmental Protection Fund Fees</t>
  </si>
  <si>
    <t>Departure Tax</t>
  </si>
  <si>
    <t>Taxes on International Trade</t>
  </si>
  <si>
    <t xml:space="preserve">Domestic Taxes </t>
  </si>
  <si>
    <t>Various financial service licenses</t>
  </si>
  <si>
    <t>ICTA licences &amp; royalties</t>
  </si>
  <si>
    <t>Work permit fees</t>
  </si>
  <si>
    <t>Other stamp duties</t>
  </si>
  <si>
    <t>Traders licenses</t>
  </si>
  <si>
    <t>Other domestic taxes</t>
  </si>
  <si>
    <t xml:space="preserve">Of which: </t>
  </si>
  <si>
    <t>Tourism accommodation charges</t>
  </si>
  <si>
    <t>Motor vehicle charges</t>
  </si>
  <si>
    <t xml:space="preserve">Domestic Taxes on Good &amp; Services </t>
  </si>
  <si>
    <t>Banks and trust licenses</t>
  </si>
  <si>
    <t>Insurance licenses</t>
  </si>
  <si>
    <t>Other company fees - Residents</t>
  </si>
  <si>
    <t>Other company fees - Non-Residents</t>
  </si>
  <si>
    <t>Other company fees - Exempt</t>
  </si>
  <si>
    <t>Other company fees - Foreign</t>
  </si>
  <si>
    <t>Partnership fees</t>
  </si>
  <si>
    <t>Mutual fund administration</t>
  </si>
  <si>
    <t>Money services licenses</t>
  </si>
  <si>
    <t>Security investments</t>
  </si>
  <si>
    <t>Total</t>
  </si>
  <si>
    <t>Various Financial Services Revenue</t>
  </si>
  <si>
    <t>Domestic Taxes on Goods and Services</t>
  </si>
  <si>
    <t>Year</t>
  </si>
  <si>
    <t>Disbursed Outstanding Debt</t>
  </si>
  <si>
    <t>Central Government Debt and Self-Financing Debt, (CI$M) a/  1995-2015</t>
  </si>
  <si>
    <t>..</t>
  </si>
  <si>
    <t>(CI$Million)</t>
  </si>
  <si>
    <r>
      <rPr>
        <b/>
        <sz val="10"/>
        <rFont val="Calibri"/>
        <family val="2"/>
        <scheme val="minor"/>
      </rPr>
      <t>Source</t>
    </r>
    <r>
      <rPr>
        <sz val="10"/>
        <rFont val="Calibri"/>
        <family val="2"/>
        <scheme val="minor"/>
      </rPr>
      <t>: Treasury Department</t>
    </r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</si>
  <si>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Treasury Department</t>
    </r>
  </si>
  <si>
    <t>Cayman Islands Fiscal Operations 2007 - 2015</t>
  </si>
  <si>
    <t>STATISTICAL COMPENDIUM 2015</t>
  </si>
  <si>
    <t>13.02a</t>
  </si>
  <si>
    <t>13.02b</t>
  </si>
  <si>
    <t>13.02c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</si>
</sst>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"/>
    <numFmt numFmtId="165" formatCode="0.0_);\(0.0\)"/>
    <numFmt numFmtId="166" formatCode="_(* #,##0.0_);_(* \(#,##0.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Book Antiqua"/>
      <family val="1"/>
    </font>
    <font>
      <b/>
      <sz val="14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 applyAlignment="1">
      <alignment horizontal="center" wrapText="1"/>
    </xf>
    <xf numFmtId="164" fontId="2" fillId="0" borderId="0" xfId="0" applyNumberFormat="1" applyFont="1" applyFill="1" applyBorder="1"/>
    <xf numFmtId="0" fontId="3" fillId="0" borderId="0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0" fontId="3" fillId="0" borderId="0" xfId="0" applyFont="1" applyFill="1" applyBorder="1"/>
    <xf numFmtId="165" fontId="2" fillId="0" borderId="0" xfId="0" applyNumberFormat="1" applyFont="1" applyFill="1" applyBorder="1"/>
    <xf numFmtId="165" fontId="2" fillId="0" borderId="0" xfId="1" applyNumberFormat="1" applyFont="1" applyFill="1" applyBorder="1"/>
    <xf numFmtId="0" fontId="2" fillId="0" borderId="2" xfId="0" applyFont="1" applyFill="1" applyBorder="1"/>
    <xf numFmtId="165" fontId="2" fillId="0" borderId="2" xfId="0" applyNumberFormat="1" applyFont="1" applyFill="1" applyBorder="1"/>
    <xf numFmtId="0" fontId="11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Font="1" applyFill="1" applyBorder="1"/>
    <xf numFmtId="0" fontId="3" fillId="0" borderId="4" xfId="0" applyFont="1" applyFill="1" applyBorder="1"/>
    <xf numFmtId="164" fontId="3" fillId="0" borderId="4" xfId="0" applyNumberFormat="1" applyFont="1" applyFill="1" applyBorder="1"/>
    <xf numFmtId="165" fontId="3" fillId="0" borderId="4" xfId="0" applyNumberFormat="1" applyFont="1" applyFill="1" applyBorder="1"/>
    <xf numFmtId="0" fontId="3" fillId="0" borderId="0" xfId="0" applyFont="1" applyFill="1" applyBorder="1" applyAlignment="1">
      <alignment horizontal="left" indent="1"/>
    </xf>
    <xf numFmtId="164" fontId="3" fillId="0" borderId="0" xfId="0" applyNumberFormat="1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3"/>
    </xf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 wrapText="1" indent="2"/>
    </xf>
    <xf numFmtId="0" fontId="14" fillId="0" borderId="0" xfId="0" applyFont="1" applyFill="1" applyBorder="1"/>
    <xf numFmtId="0" fontId="15" fillId="0" borderId="0" xfId="0" applyFont="1" applyFill="1" applyAlignment="1">
      <alignment horizontal="right"/>
    </xf>
    <xf numFmtId="0" fontId="14" fillId="0" borderId="3" xfId="0" applyFont="1" applyFill="1" applyBorder="1"/>
    <xf numFmtId="0" fontId="14" fillId="0" borderId="3" xfId="0" applyFont="1" applyFill="1" applyBorder="1" applyAlignment="1">
      <alignment horizontal="right"/>
    </xf>
    <xf numFmtId="0" fontId="16" fillId="0" borderId="0" xfId="0" applyFont="1" applyFill="1" applyBorder="1" applyAlignment="1">
      <alignment horizontal="center"/>
    </xf>
    <xf numFmtId="0" fontId="4" fillId="0" borderId="0" xfId="0" applyFont="1" applyFill="1"/>
    <xf numFmtId="0" fontId="17" fillId="0" borderId="0" xfId="0" applyFont="1" applyFill="1" applyBorder="1" applyAlignment="1">
      <alignment horizontal="center"/>
    </xf>
    <xf numFmtId="0" fontId="5" fillId="0" borderId="0" xfId="0" applyFont="1" applyFill="1"/>
    <xf numFmtId="0" fontId="12" fillId="0" borderId="2" xfId="0" applyFont="1" applyFill="1" applyBorder="1" applyAlignment="1">
      <alignment horizontal="right"/>
    </xf>
    <xf numFmtId="0" fontId="7" fillId="0" borderId="0" xfId="0" applyFont="1" applyFill="1"/>
    <xf numFmtId="1" fontId="8" fillId="0" borderId="1" xfId="0" applyNumberFormat="1" applyFont="1" applyFill="1" applyBorder="1"/>
    <xf numFmtId="0" fontId="8" fillId="0" borderId="0" xfId="0" applyFont="1" applyFill="1"/>
    <xf numFmtId="166" fontId="8" fillId="0" borderId="0" xfId="1" applyNumberFormat="1" applyFont="1" applyFill="1"/>
    <xf numFmtId="0" fontId="7" fillId="0" borderId="0" xfId="0" applyFont="1" applyFill="1" applyAlignment="1">
      <alignment horizontal="left" indent="1"/>
    </xf>
    <xf numFmtId="166" fontId="7" fillId="0" borderId="0" xfId="0" applyNumberFormat="1" applyFont="1" applyFill="1"/>
    <xf numFmtId="166" fontId="5" fillId="0" borderId="0" xfId="0" applyNumberFormat="1" applyFont="1" applyFill="1"/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 indent="1"/>
    </xf>
    <xf numFmtId="166" fontId="8" fillId="0" borderId="1" xfId="0" applyNumberFormat="1" applyFont="1" applyFill="1" applyBorder="1"/>
    <xf numFmtId="0" fontId="6" fillId="0" borderId="1" xfId="0" applyFont="1" applyFill="1" applyBorder="1"/>
    <xf numFmtId="0" fontId="6" fillId="0" borderId="0" xfId="0" applyFont="1" applyFill="1"/>
    <xf numFmtId="0" fontId="5" fillId="0" borderId="0" xfId="0" applyFont="1" applyFill="1" applyAlignment="1">
      <alignment horizontal="left" indent="1"/>
    </xf>
    <xf numFmtId="164" fontId="5" fillId="0" borderId="0" xfId="0" applyNumberFormat="1" applyFont="1" applyFill="1"/>
    <xf numFmtId="0" fontId="9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164" fontId="5" fillId="0" borderId="0" xfId="0" applyNumberFormat="1" applyFont="1" applyFill="1" applyAlignment="1">
      <alignment horizontal="right"/>
    </xf>
    <xf numFmtId="164" fontId="6" fillId="0" borderId="1" xfId="0" applyNumberFormat="1" applyFont="1" applyFill="1" applyBorder="1"/>
    <xf numFmtId="164" fontId="5" fillId="0" borderId="0" xfId="0" applyNumberFormat="1" applyFont="1" applyFill="1" applyBorder="1"/>
    <xf numFmtId="0" fontId="7" fillId="0" borderId="0" xfId="0" applyFont="1" applyFill="1" applyAlignment="1">
      <alignment horizontal="left" indent="2"/>
    </xf>
    <xf numFmtId="164" fontId="8" fillId="0" borderId="1" xfId="0" applyNumberFormat="1" applyFont="1" applyFill="1" applyBorder="1"/>
    <xf numFmtId="0" fontId="8" fillId="0" borderId="0" xfId="0" applyFont="1" applyFill="1" applyAlignment="1">
      <alignment horizontal="left"/>
    </xf>
    <xf numFmtId="0" fontId="18" fillId="0" borderId="0" xfId="0" applyFont="1" applyFill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wrapText="1"/>
    </xf>
    <xf numFmtId="0" fontId="20" fillId="0" borderId="0" xfId="1" applyNumberFormat="1" applyFont="1" applyFill="1" applyBorder="1" applyAlignment="1">
      <alignment horizontal="center"/>
    </xf>
    <xf numFmtId="164" fontId="20" fillId="0" borderId="0" xfId="0" applyNumberFormat="1" applyFont="1" applyFill="1" applyBorder="1" applyAlignment="1">
      <alignment horizontal="center"/>
    </xf>
    <xf numFmtId="0" fontId="7" fillId="0" borderId="0" xfId="1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20" fillId="0" borderId="0" xfId="1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13" fillId="0" borderId="0" xfId="0" applyFont="1" applyFill="1" applyBorder="1"/>
    <xf numFmtId="0" fontId="18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'13.03chart'!$B$8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'13.03chart'!$A$9:$A$29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'13.03chart'!$B$9:$B$29</c:f>
              <c:numCache>
                <c:formatCode>0.0</c:formatCode>
                <c:ptCount val="21"/>
                <c:pt idx="0">
                  <c:v>51.6</c:v>
                </c:pt>
                <c:pt idx="1">
                  <c:v>67.599999999999994</c:v>
                </c:pt>
                <c:pt idx="2">
                  <c:v>82.9</c:v>
                </c:pt>
                <c:pt idx="3">
                  <c:v>93.8</c:v>
                </c:pt>
                <c:pt idx="4">
                  <c:v>98.3</c:v>
                </c:pt>
                <c:pt idx="5">
                  <c:v>107.8</c:v>
                </c:pt>
                <c:pt idx="6">
                  <c:v>143.5</c:v>
                </c:pt>
                <c:pt idx="7">
                  <c:v>132.1</c:v>
                </c:pt>
                <c:pt idx="8">
                  <c:v>143.9</c:v>
                </c:pt>
                <c:pt idx="9">
                  <c:v>157.6</c:v>
                </c:pt>
                <c:pt idx="10">
                  <c:v>180.9</c:v>
                </c:pt>
                <c:pt idx="11">
                  <c:v>179.7</c:v>
                </c:pt>
                <c:pt idx="12">
                  <c:v>210.5</c:v>
                </c:pt>
                <c:pt idx="13">
                  <c:v>354.9</c:v>
                </c:pt>
                <c:pt idx="14">
                  <c:v>513.5</c:v>
                </c:pt>
                <c:pt idx="15">
                  <c:v>592.70000000000005</c:v>
                </c:pt>
                <c:pt idx="16">
                  <c:v>613.4</c:v>
                </c:pt>
                <c:pt idx="17">
                  <c:v>586.20000000000005</c:v>
                </c:pt>
                <c:pt idx="18">
                  <c:v>559.9</c:v>
                </c:pt>
                <c:pt idx="19">
                  <c:v>534</c:v>
                </c:pt>
                <c:pt idx="20">
                  <c:v>512.11800000000005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3558144"/>
        <c:axId val="103572224"/>
      </c:barChart>
      <c:catAx>
        <c:axId val="10355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3572224"/>
        <c:crosses val="autoZero"/>
        <c:auto val="1"/>
        <c:lblAlgn val="ctr"/>
        <c:lblOffset val="100"/>
        <c:noMultiLvlLbl val="0"/>
      </c:catAx>
      <c:valAx>
        <c:axId val="103572224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103558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133350</xdr:colOff>
          <xdr:row>3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152400</xdr:colOff>
          <xdr:row>3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12</xdr:row>
      <xdr:rowOff>161925</xdr:rowOff>
    </xdr:from>
    <xdr:to>
      <xdr:col>15</xdr:col>
      <xdr:colOff>361950</xdr:colOff>
      <xdr:row>29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133350</xdr:colOff>
          <xdr:row>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Accrual%20Accounting/201516%20Monthly%20Report/December-2015/Monthly%20Report/Performance%20and%20Position%20Statements%20Monthly%20December%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 Summary"/>
      <sheetName val="Budget FY"/>
      <sheetName val="Budget"/>
      <sheetName val="Captial TB"/>
      <sheetName val="Trial Balance Detail - PYT"/>
      <sheetName val="Trial Balance Detail PM"/>
      <sheetName val="Trial Balance Detail"/>
      <sheetName val="Position Statement"/>
      <sheetName val="Sheet1"/>
      <sheetName val="Financial Performance"/>
      <sheetName val="Captial Investments"/>
      <sheetName val="Recommended Journals DEC 15"/>
      <sheetName val="Recommended Journals NOV 15"/>
      <sheetName val="PIVOT"/>
      <sheetName val="Personnel cost by MPO"/>
      <sheetName val="Insurance"/>
      <sheetName val="Account mapping"/>
      <sheetName val="Entity Listing"/>
      <sheetName val="IRIS GL accoun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5">
          <cell r="D35">
            <v>19422</v>
          </cell>
        </row>
        <row r="42">
          <cell r="D42">
            <v>492696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8"/>
  <sheetViews>
    <sheetView workbookViewId="0">
      <selection activeCell="K2" sqref="K2"/>
    </sheetView>
  </sheetViews>
  <sheetFormatPr defaultColWidth="9.140625" defaultRowHeight="12.75" x14ac:dyDescent="0.2"/>
  <cols>
    <col min="1" max="1" width="9.140625" style="1"/>
    <col min="2" max="2" width="43.5703125" style="1" customWidth="1"/>
    <col min="3" max="3" width="8" style="1" customWidth="1"/>
    <col min="4" max="5" width="6.85546875" style="1" bestFit="1" customWidth="1"/>
    <col min="6" max="6" width="6.28515625" style="1" bestFit="1" customWidth="1"/>
    <col min="7" max="7" width="6.85546875" style="1" bestFit="1" customWidth="1"/>
    <col min="8" max="10" width="6.28515625" style="1" bestFit="1" customWidth="1"/>
    <col min="11" max="11" width="6.85546875" style="1" bestFit="1" customWidth="1"/>
    <col min="12" max="16384" width="9.140625" style="1"/>
  </cols>
  <sheetData>
    <row r="1" spans="1:11" x14ac:dyDescent="0.2">
      <c r="E1" s="2"/>
    </row>
    <row r="2" spans="1:11" ht="15" x14ac:dyDescent="0.25">
      <c r="E2" s="3"/>
      <c r="K2" s="24" t="s">
        <v>86</v>
      </c>
    </row>
    <row r="3" spans="1:11" x14ac:dyDescent="0.2">
      <c r="E3" s="3"/>
    </row>
    <row r="4" spans="1:11" x14ac:dyDescent="0.2">
      <c r="E4" s="3"/>
    </row>
    <row r="6" spans="1:11" ht="18.75" x14ac:dyDescent="0.3">
      <c r="B6" s="27" t="s">
        <v>85</v>
      </c>
      <c r="C6" s="27"/>
      <c r="D6" s="27"/>
      <c r="E6" s="27"/>
      <c r="F6" s="27"/>
      <c r="G6" s="27"/>
      <c r="H6" s="27"/>
      <c r="I6" s="27"/>
      <c r="J6" s="27"/>
      <c r="K6" s="27"/>
    </row>
    <row r="7" spans="1:11" x14ac:dyDescent="0.2">
      <c r="B7" s="11" t="s">
        <v>82</v>
      </c>
      <c r="C7" s="12"/>
      <c r="D7" s="12"/>
      <c r="E7" s="12"/>
      <c r="F7" s="12"/>
      <c r="G7" s="12"/>
      <c r="H7" s="12"/>
      <c r="I7" s="12"/>
      <c r="J7" s="12"/>
      <c r="K7" s="12"/>
    </row>
    <row r="8" spans="1:11" ht="20.25" customHeight="1" x14ac:dyDescent="0.25">
      <c r="A8" s="23">
        <v>13.01</v>
      </c>
      <c r="B8" s="13"/>
      <c r="C8" s="25">
        <v>2007</v>
      </c>
      <c r="D8" s="26">
        <v>2008</v>
      </c>
      <c r="E8" s="26">
        <v>2009</v>
      </c>
      <c r="F8" s="26">
        <v>2010</v>
      </c>
      <c r="G8" s="26">
        <v>2011</v>
      </c>
      <c r="H8" s="26">
        <v>2012</v>
      </c>
      <c r="I8" s="26">
        <v>2013</v>
      </c>
      <c r="J8" s="26">
        <v>2014</v>
      </c>
      <c r="K8" s="26">
        <v>2015</v>
      </c>
    </row>
    <row r="9" spans="1:11" s="6" customFormat="1" ht="20.25" customHeight="1" x14ac:dyDescent="0.2">
      <c r="B9" s="14" t="s">
        <v>0</v>
      </c>
      <c r="C9" s="15">
        <f>C10+C23</f>
        <v>512.95948064999993</v>
      </c>
      <c r="D9" s="16">
        <f>D10+D23</f>
        <v>522.20000000000005</v>
      </c>
      <c r="E9" s="16">
        <f>E10+E23</f>
        <v>473.79999999999995</v>
      </c>
      <c r="F9" s="16">
        <f>F10+F23</f>
        <v>517.70000000000005</v>
      </c>
      <c r="G9" s="16">
        <f>G10+G23</f>
        <v>545.89299999999992</v>
      </c>
      <c r="H9" s="16">
        <f>H10+H23</f>
        <v>564.6</v>
      </c>
      <c r="I9" s="16">
        <f>I10+I23</f>
        <v>635.20000000000005</v>
      </c>
      <c r="J9" s="16">
        <f>J10+J23</f>
        <v>664.30000000000007</v>
      </c>
      <c r="K9" s="16">
        <f>K10+K23</f>
        <v>672.63000000000011</v>
      </c>
    </row>
    <row r="10" spans="1:11" ht="18.75" customHeight="1" x14ac:dyDescent="0.2">
      <c r="B10" s="17" t="s">
        <v>1</v>
      </c>
      <c r="C10" s="18">
        <f t="shared" ref="C10:K10" si="0">C11+C17</f>
        <v>512.95948064999993</v>
      </c>
      <c r="D10" s="5">
        <f t="shared" si="0"/>
        <v>522.20000000000005</v>
      </c>
      <c r="E10" s="5">
        <f t="shared" si="0"/>
        <v>473.79999999999995</v>
      </c>
      <c r="F10" s="5">
        <f t="shared" si="0"/>
        <v>517.70000000000005</v>
      </c>
      <c r="G10" s="5">
        <f t="shared" si="0"/>
        <v>545.89299999999992</v>
      </c>
      <c r="H10" s="5">
        <f t="shared" si="0"/>
        <v>564.6</v>
      </c>
      <c r="I10" s="5">
        <f t="shared" si="0"/>
        <v>635.20000000000005</v>
      </c>
      <c r="J10" s="5">
        <f t="shared" si="0"/>
        <v>664.30000000000007</v>
      </c>
      <c r="K10" s="5">
        <f t="shared" si="0"/>
        <v>672.63000000000011</v>
      </c>
    </row>
    <row r="11" spans="1:11" ht="18" customHeight="1" x14ac:dyDescent="0.2">
      <c r="B11" s="19" t="s">
        <v>2</v>
      </c>
      <c r="C11" s="3">
        <f t="shared" ref="C11:K11" si="1">C12+C13+C14+C15+C16</f>
        <v>447.97100453999997</v>
      </c>
      <c r="D11" s="7">
        <f t="shared" si="1"/>
        <v>457.9</v>
      </c>
      <c r="E11" s="7">
        <f t="shared" si="1"/>
        <v>430.99999999999994</v>
      </c>
      <c r="F11" s="7">
        <f t="shared" si="1"/>
        <v>460.8</v>
      </c>
      <c r="G11" s="7">
        <f t="shared" si="1"/>
        <v>489.29299999999995</v>
      </c>
      <c r="H11" s="7">
        <f t="shared" si="1"/>
        <v>504.90000000000003</v>
      </c>
      <c r="I11" s="7">
        <f t="shared" si="1"/>
        <v>584.70000000000005</v>
      </c>
      <c r="J11" s="7">
        <f t="shared" si="1"/>
        <v>630.1</v>
      </c>
      <c r="K11" s="7">
        <f t="shared" si="1"/>
        <v>636.63000000000011</v>
      </c>
    </row>
    <row r="12" spans="1:11" ht="17.25" customHeight="1" x14ac:dyDescent="0.2">
      <c r="B12" s="19" t="s">
        <v>3</v>
      </c>
      <c r="C12" s="3">
        <v>178.60391522999998</v>
      </c>
      <c r="D12" s="7">
        <v>176.9</v>
      </c>
      <c r="E12" s="7">
        <v>152</v>
      </c>
      <c r="F12" s="7">
        <v>158.5</v>
      </c>
      <c r="G12" s="7">
        <v>162.19999999999999</v>
      </c>
      <c r="H12" s="7">
        <v>167.2</v>
      </c>
      <c r="I12" s="7">
        <v>173.3</v>
      </c>
      <c r="J12" s="7">
        <v>177.9</v>
      </c>
      <c r="K12" s="7">
        <v>172</v>
      </c>
    </row>
    <row r="13" spans="1:11" ht="15" customHeight="1" x14ac:dyDescent="0.2">
      <c r="B13" s="19" t="s">
        <v>4</v>
      </c>
      <c r="C13" s="3">
        <v>223.18409024000002</v>
      </c>
      <c r="D13" s="7">
        <v>238</v>
      </c>
      <c r="E13" s="7">
        <v>248.2</v>
      </c>
      <c r="F13" s="7">
        <v>279.39999999999998</v>
      </c>
      <c r="G13" s="7">
        <v>289.5</v>
      </c>
      <c r="H13" s="7">
        <v>296.60000000000002</v>
      </c>
      <c r="I13" s="7">
        <v>377.3</v>
      </c>
      <c r="J13" s="7">
        <v>408.7</v>
      </c>
      <c r="K13" s="7">
        <v>407.6</v>
      </c>
    </row>
    <row r="14" spans="1:11" ht="16.5" customHeight="1" x14ac:dyDescent="0.2">
      <c r="B14" s="19" t="s">
        <v>5</v>
      </c>
      <c r="C14" s="3">
        <v>37.196845549999999</v>
      </c>
      <c r="D14" s="7">
        <v>41.1</v>
      </c>
      <c r="E14" s="7">
        <v>23.9</v>
      </c>
      <c r="F14" s="7">
        <v>21.3</v>
      </c>
      <c r="G14" s="7">
        <v>36.393000000000001</v>
      </c>
      <c r="H14" s="7">
        <v>36.700000000000003</v>
      </c>
      <c r="I14" s="7">
        <v>31.3</v>
      </c>
      <c r="J14" s="7">
        <v>41.6</v>
      </c>
      <c r="K14" s="7">
        <v>41.1</v>
      </c>
    </row>
    <row r="15" spans="1:11" ht="15" customHeight="1" x14ac:dyDescent="0.2">
      <c r="B15" s="19" t="s">
        <v>6</v>
      </c>
      <c r="C15" s="3">
        <v>1.73329785</v>
      </c>
      <c r="D15" s="7">
        <v>1.9</v>
      </c>
      <c r="E15" s="7">
        <v>2.4</v>
      </c>
      <c r="F15" s="7">
        <v>1.6</v>
      </c>
      <c r="G15" s="7">
        <v>1.2</v>
      </c>
      <c r="H15" s="7">
        <v>1.3</v>
      </c>
      <c r="I15" s="7">
        <v>1.6</v>
      </c>
      <c r="J15" s="7">
        <v>1.6</v>
      </c>
      <c r="K15" s="7">
        <v>2.1</v>
      </c>
    </row>
    <row r="16" spans="1:11" ht="15" customHeight="1" x14ac:dyDescent="0.2">
      <c r="B16" s="19" t="s">
        <v>7</v>
      </c>
      <c r="C16" s="3">
        <v>7.2528556699999989</v>
      </c>
      <c r="D16" s="7">
        <v>0</v>
      </c>
      <c r="E16" s="7">
        <v>4.5</v>
      </c>
      <c r="F16" s="7">
        <v>0</v>
      </c>
      <c r="G16" s="7">
        <v>0</v>
      </c>
      <c r="H16" s="7">
        <v>3.1</v>
      </c>
      <c r="I16" s="7">
        <v>1.2</v>
      </c>
      <c r="J16" s="7">
        <v>0.3</v>
      </c>
      <c r="K16" s="7">
        <v>13.83</v>
      </c>
    </row>
    <row r="17" spans="2:11" ht="15" customHeight="1" x14ac:dyDescent="0.2">
      <c r="B17" s="17" t="s">
        <v>8</v>
      </c>
      <c r="C17" s="18">
        <f>C18+C19+C20+C22</f>
        <v>64.988476109999993</v>
      </c>
      <c r="D17" s="5">
        <f>D18+D19+D20+D22</f>
        <v>64.300000000000011</v>
      </c>
      <c r="E17" s="5">
        <f t="shared" ref="E17:K17" si="2">SUM(E18:E20)</f>
        <v>42.8</v>
      </c>
      <c r="F17" s="5">
        <f t="shared" si="2"/>
        <v>56.900000000000006</v>
      </c>
      <c r="G17" s="5">
        <f t="shared" si="2"/>
        <v>56.6</v>
      </c>
      <c r="H17" s="5">
        <f t="shared" si="2"/>
        <v>59.699999999999996</v>
      </c>
      <c r="I17" s="5">
        <f t="shared" si="2"/>
        <v>50.5</v>
      </c>
      <c r="J17" s="5">
        <f t="shared" si="2"/>
        <v>34.199999999999996</v>
      </c>
      <c r="K17" s="5">
        <f t="shared" si="2"/>
        <v>36</v>
      </c>
    </row>
    <row r="18" spans="2:11" ht="15" customHeight="1" x14ac:dyDescent="0.2">
      <c r="B18" s="20" t="s">
        <v>9</v>
      </c>
      <c r="C18" s="3">
        <v>58.43389943999999</v>
      </c>
      <c r="D18" s="7">
        <v>59.7</v>
      </c>
      <c r="E18" s="7">
        <v>41.8</v>
      </c>
      <c r="F18" s="7">
        <v>56.2</v>
      </c>
      <c r="G18" s="7">
        <v>55.8</v>
      </c>
      <c r="H18" s="7">
        <v>55</v>
      </c>
      <c r="I18" s="7">
        <v>48.9</v>
      </c>
      <c r="J18" s="7">
        <v>33</v>
      </c>
      <c r="K18" s="7">
        <v>34.700000000000003</v>
      </c>
    </row>
    <row r="19" spans="2:11" ht="15" customHeight="1" x14ac:dyDescent="0.2">
      <c r="B19" s="20" t="s">
        <v>10</v>
      </c>
      <c r="C19" s="3">
        <v>6.15457667</v>
      </c>
      <c r="D19" s="7">
        <v>4.2</v>
      </c>
      <c r="E19" s="7">
        <v>0.3</v>
      </c>
      <c r="F19" s="7">
        <v>0.1</v>
      </c>
      <c r="G19" s="7">
        <v>0.6</v>
      </c>
      <c r="H19" s="7">
        <v>0.3</v>
      </c>
      <c r="I19" s="7">
        <v>1.1000000000000001</v>
      </c>
      <c r="J19" s="7">
        <v>0.8</v>
      </c>
      <c r="K19" s="7">
        <v>1</v>
      </c>
    </row>
    <row r="20" spans="2:11" ht="15" customHeight="1" x14ac:dyDescent="0.2">
      <c r="B20" s="20" t="s">
        <v>11</v>
      </c>
      <c r="C20" s="3">
        <v>0.4</v>
      </c>
      <c r="D20" s="7">
        <v>0.4</v>
      </c>
      <c r="E20" s="7">
        <v>0.7</v>
      </c>
      <c r="F20" s="7">
        <v>0.6</v>
      </c>
      <c r="G20" s="7">
        <v>0.2</v>
      </c>
      <c r="H20" s="7">
        <v>4.4000000000000004</v>
      </c>
      <c r="I20" s="7">
        <v>0.5</v>
      </c>
      <c r="J20" s="7">
        <v>0.4</v>
      </c>
      <c r="K20" s="7">
        <v>0.3</v>
      </c>
    </row>
    <row r="21" spans="2:11" ht="15" customHeight="1" x14ac:dyDescent="0.2">
      <c r="B21" s="20" t="s">
        <v>12</v>
      </c>
      <c r="C21" s="3"/>
      <c r="D21" s="7"/>
      <c r="E21" s="7"/>
      <c r="F21" s="7"/>
      <c r="G21" s="7"/>
      <c r="H21" s="7"/>
      <c r="I21" s="7"/>
      <c r="J21" s="7"/>
      <c r="K21" s="7"/>
    </row>
    <row r="22" spans="2:11" ht="15" customHeight="1" x14ac:dyDescent="0.2">
      <c r="B22" s="20" t="s">
        <v>13</v>
      </c>
      <c r="C22" s="3"/>
      <c r="D22" s="7"/>
      <c r="E22" s="7"/>
      <c r="F22" s="7"/>
      <c r="G22" s="7"/>
      <c r="H22" s="7"/>
      <c r="I22" s="7"/>
      <c r="J22" s="7"/>
      <c r="K22" s="7"/>
    </row>
    <row r="23" spans="2:11" s="6" customFormat="1" ht="15" hidden="1" customHeight="1" x14ac:dyDescent="0.2">
      <c r="B23" s="17"/>
      <c r="C23" s="18"/>
      <c r="D23" s="5"/>
      <c r="E23" s="5"/>
      <c r="F23" s="5"/>
      <c r="G23" s="5"/>
      <c r="H23" s="5"/>
      <c r="I23" s="5"/>
      <c r="J23" s="5"/>
      <c r="K23" s="5"/>
    </row>
    <row r="24" spans="2:11" ht="21" customHeight="1" x14ac:dyDescent="0.2">
      <c r="B24" s="6" t="s">
        <v>14</v>
      </c>
      <c r="C24" s="18">
        <f t="shared" ref="C24:H24" si="3">C25+C34</f>
        <v>551.95376173999989</v>
      </c>
      <c r="D24" s="5">
        <f t="shared" si="3"/>
        <v>672</v>
      </c>
      <c r="E24" s="5">
        <f t="shared" si="3"/>
        <v>677.30000000000007</v>
      </c>
      <c r="F24" s="5">
        <f t="shared" si="3"/>
        <v>593.5</v>
      </c>
      <c r="G24" s="5">
        <f t="shared" si="3"/>
        <v>623.4</v>
      </c>
      <c r="H24" s="5">
        <f t="shared" si="3"/>
        <v>615.6</v>
      </c>
      <c r="I24" s="5">
        <f>I25+I34</f>
        <v>590.49999999999989</v>
      </c>
      <c r="J24" s="5">
        <f>J25+J34</f>
        <v>597.40000000000009</v>
      </c>
      <c r="K24" s="5">
        <f>K25+K34</f>
        <v>588.6</v>
      </c>
    </row>
    <row r="25" spans="2:11" s="6" customFormat="1" ht="15" customHeight="1" x14ac:dyDescent="0.2">
      <c r="B25" s="17" t="s">
        <v>15</v>
      </c>
      <c r="C25" s="18">
        <f t="shared" ref="C25:H25" si="4">SUM(C26:C33)</f>
        <v>446.05093570999986</v>
      </c>
      <c r="D25" s="5">
        <f>SUM(D26:D33)</f>
        <v>521.4</v>
      </c>
      <c r="E25" s="5">
        <f t="shared" si="4"/>
        <v>535.6</v>
      </c>
      <c r="F25" s="5">
        <f t="shared" si="4"/>
        <v>517.20000000000005</v>
      </c>
      <c r="G25" s="5">
        <f t="shared" si="4"/>
        <v>525.1</v>
      </c>
      <c r="H25" s="5">
        <f t="shared" si="4"/>
        <v>547.1</v>
      </c>
      <c r="I25" s="5">
        <f>SUM(I26:I33)</f>
        <v>553.69999999999993</v>
      </c>
      <c r="J25" s="5">
        <f>SUM(J26:J33)</f>
        <v>551.30000000000007</v>
      </c>
      <c r="K25" s="5">
        <f>SUM(K26:K33)</f>
        <v>544.9</v>
      </c>
    </row>
    <row r="26" spans="2:11" ht="15" customHeight="1" x14ac:dyDescent="0.2">
      <c r="B26" s="19" t="s">
        <v>16</v>
      </c>
      <c r="C26" s="3">
        <v>213.4802795199999</v>
      </c>
      <c r="D26" s="7">
        <v>245.2</v>
      </c>
      <c r="E26" s="7">
        <v>236.6</v>
      </c>
      <c r="F26" s="7">
        <v>224.8</v>
      </c>
      <c r="G26" s="7">
        <v>216.4</v>
      </c>
      <c r="H26" s="7">
        <v>226.5</v>
      </c>
      <c r="I26" s="7">
        <v>235.7</v>
      </c>
      <c r="J26" s="7">
        <v>244.8</v>
      </c>
      <c r="K26" s="7">
        <v>243.8</v>
      </c>
    </row>
    <row r="27" spans="2:11" ht="15" customHeight="1" x14ac:dyDescent="0.2">
      <c r="B27" s="19" t="s">
        <v>17</v>
      </c>
      <c r="C27" s="3">
        <v>101.03656963999998</v>
      </c>
      <c r="D27" s="7">
        <v>97.8</v>
      </c>
      <c r="E27" s="7">
        <v>84.5</v>
      </c>
      <c r="F27" s="7">
        <v>86.4</v>
      </c>
      <c r="G27" s="7">
        <v>89.2</v>
      </c>
      <c r="H27" s="7">
        <v>94.1</v>
      </c>
      <c r="I27" s="7">
        <v>86.8</v>
      </c>
      <c r="J27" s="7">
        <v>93.1</v>
      </c>
      <c r="K27" s="7">
        <v>83.8</v>
      </c>
    </row>
    <row r="28" spans="2:11" ht="15" customHeight="1" x14ac:dyDescent="0.2">
      <c r="B28" s="19" t="s">
        <v>18</v>
      </c>
      <c r="C28" s="3">
        <v>88.145376879999972</v>
      </c>
      <c r="D28" s="7">
        <v>105.5</v>
      </c>
      <c r="E28" s="7">
        <v>122.5</v>
      </c>
      <c r="F28" s="7">
        <v>125.2</v>
      </c>
      <c r="G28" s="7">
        <v>131.6</v>
      </c>
      <c r="H28" s="7">
        <v>131.69999999999999</v>
      </c>
      <c r="I28" s="7">
        <v>137</v>
      </c>
      <c r="J28" s="7">
        <v>126.7</v>
      </c>
      <c r="K28" s="7">
        <v>125.2</v>
      </c>
    </row>
    <row r="29" spans="2:11" ht="15" customHeight="1" x14ac:dyDescent="0.2">
      <c r="B29" s="19" t="s">
        <v>19</v>
      </c>
      <c r="C29" s="3">
        <v>23.184307240000003</v>
      </c>
      <c r="D29" s="7">
        <v>28.4</v>
      </c>
      <c r="E29" s="7">
        <v>27.2</v>
      </c>
      <c r="F29" s="7">
        <v>29.7</v>
      </c>
      <c r="G29" s="7">
        <v>31</v>
      </c>
      <c r="H29" s="7">
        <v>30.5</v>
      </c>
      <c r="I29" s="7">
        <v>32.299999999999997</v>
      </c>
      <c r="J29" s="7">
        <v>27.6</v>
      </c>
      <c r="K29" s="7">
        <v>27.5</v>
      </c>
    </row>
    <row r="30" spans="2:11" ht="15" customHeight="1" x14ac:dyDescent="0.2">
      <c r="B30" s="21" t="s">
        <v>20</v>
      </c>
      <c r="C30" s="3"/>
      <c r="D30" s="7">
        <v>18.8</v>
      </c>
      <c r="E30" s="7">
        <v>21.6</v>
      </c>
      <c r="F30" s="7">
        <v>20</v>
      </c>
      <c r="G30" s="7">
        <v>20.7</v>
      </c>
      <c r="H30" s="7">
        <v>23.4</v>
      </c>
      <c r="I30" s="7">
        <v>26.1</v>
      </c>
      <c r="J30" s="7">
        <v>26.3</v>
      </c>
      <c r="K30" s="7">
        <v>32.1</v>
      </c>
    </row>
    <row r="31" spans="2:11" ht="15" customHeight="1" x14ac:dyDescent="0.2">
      <c r="B31" s="19" t="s">
        <v>21</v>
      </c>
      <c r="C31" s="3">
        <v>9.6</v>
      </c>
      <c r="D31" s="7">
        <v>11.7</v>
      </c>
      <c r="E31" s="7">
        <v>19.399999999999999</v>
      </c>
      <c r="F31" s="7">
        <v>27.9</v>
      </c>
      <c r="G31" s="7">
        <v>32.9</v>
      </c>
      <c r="H31" s="7">
        <v>33.799999999999997</v>
      </c>
      <c r="I31" s="7">
        <v>31.8</v>
      </c>
      <c r="J31" s="7">
        <v>29.2</v>
      </c>
      <c r="K31" s="7">
        <v>28</v>
      </c>
    </row>
    <row r="32" spans="2:11" ht="15" customHeight="1" x14ac:dyDescent="0.2">
      <c r="B32" s="21" t="s">
        <v>22</v>
      </c>
      <c r="C32" s="7">
        <v>3.2413847900000001</v>
      </c>
      <c r="D32" s="7">
        <v>1.7</v>
      </c>
      <c r="E32" s="7">
        <v>20.100000000000001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</row>
    <row r="33" spans="2:17" ht="15" customHeight="1" x14ac:dyDescent="0.2">
      <c r="B33" s="21" t="s">
        <v>23</v>
      </c>
      <c r="C33" s="7">
        <v>7.3630176399999998</v>
      </c>
      <c r="D33" s="7">
        <v>12.3</v>
      </c>
      <c r="E33" s="7">
        <v>3.7</v>
      </c>
      <c r="F33" s="7">
        <v>3.2</v>
      </c>
      <c r="G33" s="7">
        <v>3.3</v>
      </c>
      <c r="H33" s="7">
        <v>7.1</v>
      </c>
      <c r="I33" s="7">
        <v>4</v>
      </c>
      <c r="J33" s="7">
        <v>3.6</v>
      </c>
      <c r="K33" s="7">
        <v>4.5</v>
      </c>
    </row>
    <row r="34" spans="2:17" s="6" customFormat="1" ht="20.25" customHeight="1" x14ac:dyDescent="0.2">
      <c r="B34" s="17" t="s">
        <v>24</v>
      </c>
      <c r="C34" s="5">
        <f t="shared" ref="C34" si="5">C35+C37+C38</f>
        <v>105.90282603000003</v>
      </c>
      <c r="D34" s="5">
        <f>D35+D37+D38+D36</f>
        <v>150.60000000000002</v>
      </c>
      <c r="E34" s="5">
        <f t="shared" ref="E34:K34" si="6">E35+E37+E38+E36</f>
        <v>141.70000000000002</v>
      </c>
      <c r="F34" s="5">
        <f t="shared" si="6"/>
        <v>76.300000000000011</v>
      </c>
      <c r="G34" s="5">
        <f t="shared" si="6"/>
        <v>98.3</v>
      </c>
      <c r="H34" s="5">
        <f t="shared" si="6"/>
        <v>68.5</v>
      </c>
      <c r="I34" s="5">
        <f t="shared" si="6"/>
        <v>36.799999999999997</v>
      </c>
      <c r="J34" s="5">
        <f t="shared" si="6"/>
        <v>46.1</v>
      </c>
      <c r="K34" s="5">
        <f t="shared" si="6"/>
        <v>43.7</v>
      </c>
    </row>
    <row r="35" spans="2:17" ht="15" customHeight="1" x14ac:dyDescent="0.2">
      <c r="B35" s="19" t="s">
        <v>25</v>
      </c>
      <c r="C35" s="7">
        <v>60.392303420000012</v>
      </c>
      <c r="D35" s="7">
        <v>40.700000000000003</v>
      </c>
      <c r="E35" s="7">
        <v>105.4</v>
      </c>
      <c r="F35" s="7">
        <v>28.1</v>
      </c>
      <c r="G35" s="7">
        <v>62.2</v>
      </c>
      <c r="H35" s="7">
        <v>37.6</v>
      </c>
      <c r="I35" s="7">
        <v>9.6</v>
      </c>
      <c r="J35" s="7">
        <v>12.9</v>
      </c>
      <c r="K35" s="7">
        <v>14.8</v>
      </c>
    </row>
    <row r="36" spans="2:17" ht="25.5" customHeight="1" x14ac:dyDescent="0.2">
      <c r="B36" s="22" t="s">
        <v>26</v>
      </c>
      <c r="C36" s="7"/>
      <c r="D36" s="7"/>
      <c r="E36" s="7"/>
      <c r="F36" s="7">
        <v>14.9</v>
      </c>
      <c r="G36" s="7">
        <v>20</v>
      </c>
      <c r="H36" s="7">
        <v>20.8</v>
      </c>
      <c r="I36" s="7">
        <v>19.2</v>
      </c>
      <c r="J36" s="7">
        <v>26.8</v>
      </c>
      <c r="K36" s="7">
        <v>19.600000000000001</v>
      </c>
    </row>
    <row r="37" spans="2:17" ht="15" customHeight="1" x14ac:dyDescent="0.2">
      <c r="B37" s="19" t="s">
        <v>27</v>
      </c>
      <c r="C37" s="7">
        <v>45.51052261000001</v>
      </c>
      <c r="D37" s="7">
        <v>109.9</v>
      </c>
      <c r="E37" s="7">
        <v>35.200000000000003</v>
      </c>
      <c r="F37" s="7">
        <v>37.700000000000003</v>
      </c>
      <c r="G37" s="7">
        <v>16</v>
      </c>
      <c r="H37" s="7">
        <v>8.4</v>
      </c>
      <c r="I37" s="7">
        <v>8.1</v>
      </c>
      <c r="J37" s="7">
        <v>5.8</v>
      </c>
      <c r="K37" s="7">
        <v>8.9</v>
      </c>
    </row>
    <row r="38" spans="2:17" ht="15" customHeight="1" x14ac:dyDescent="0.2">
      <c r="B38" s="19" t="s">
        <v>28</v>
      </c>
      <c r="C38" s="7">
        <v>0</v>
      </c>
      <c r="D38" s="7">
        <v>0</v>
      </c>
      <c r="E38" s="7">
        <v>1.1000000000000001</v>
      </c>
      <c r="F38" s="7">
        <v>-4.4000000000000004</v>
      </c>
      <c r="G38" s="7">
        <v>0.1</v>
      </c>
      <c r="H38" s="7">
        <v>1.7</v>
      </c>
      <c r="I38" s="7">
        <v>-0.1</v>
      </c>
      <c r="J38" s="7">
        <v>0.6</v>
      </c>
      <c r="K38" s="7">
        <v>0.4</v>
      </c>
    </row>
    <row r="39" spans="2:17" ht="20.25" customHeight="1" x14ac:dyDescent="0.2">
      <c r="B39" s="17" t="s">
        <v>29</v>
      </c>
      <c r="C39" s="7">
        <v>0</v>
      </c>
      <c r="D39" s="5">
        <f>D34-D40</f>
        <v>131.80000000000001</v>
      </c>
      <c r="E39" s="5">
        <f t="shared" ref="E39:K39" si="7">E34-E40</f>
        <v>120.10000000000002</v>
      </c>
      <c r="F39" s="5">
        <f>F34-F40</f>
        <v>56.300000000000011</v>
      </c>
      <c r="G39" s="5">
        <f t="shared" si="7"/>
        <v>77.599999999999994</v>
      </c>
      <c r="H39" s="5">
        <f t="shared" si="7"/>
        <v>45.1</v>
      </c>
      <c r="I39" s="5">
        <f t="shared" si="7"/>
        <v>10.699999999999996</v>
      </c>
      <c r="J39" s="5">
        <f t="shared" si="7"/>
        <v>19.8</v>
      </c>
      <c r="K39" s="5">
        <f t="shared" si="7"/>
        <v>11.600000000000001</v>
      </c>
    </row>
    <row r="40" spans="2:17" ht="15" customHeight="1" x14ac:dyDescent="0.2">
      <c r="B40" s="21" t="s">
        <v>20</v>
      </c>
      <c r="C40" s="7">
        <v>0</v>
      </c>
      <c r="D40" s="7">
        <f>D30</f>
        <v>18.8</v>
      </c>
      <c r="E40" s="7">
        <v>21.6</v>
      </c>
      <c r="F40" s="7">
        <f t="shared" ref="F40:K40" si="8">F30</f>
        <v>20</v>
      </c>
      <c r="G40" s="7">
        <f t="shared" si="8"/>
        <v>20.7</v>
      </c>
      <c r="H40" s="7">
        <f t="shared" si="8"/>
        <v>23.4</v>
      </c>
      <c r="I40" s="7">
        <f t="shared" si="8"/>
        <v>26.1</v>
      </c>
      <c r="J40" s="7">
        <f t="shared" si="8"/>
        <v>26.3</v>
      </c>
      <c r="K40" s="7">
        <f t="shared" si="8"/>
        <v>32.1</v>
      </c>
    </row>
    <row r="41" spans="2:17" s="6" customFormat="1" ht="27.75" customHeight="1" x14ac:dyDescent="0.2">
      <c r="B41" s="4" t="s">
        <v>30</v>
      </c>
      <c r="C41" s="5">
        <f>C9-(C24-C31)</f>
        <v>-29.394281089999936</v>
      </c>
      <c r="D41" s="5">
        <f t="shared" ref="D41:K41" si="9">D43+D31</f>
        <v>-119.29999999999994</v>
      </c>
      <c r="E41" s="5">
        <f t="shared" si="9"/>
        <v>-162.50000000000009</v>
      </c>
      <c r="F41" s="5">
        <f t="shared" si="9"/>
        <v>-27.900000000000013</v>
      </c>
      <c r="G41" s="5">
        <f t="shared" si="9"/>
        <v>-23.907000000000103</v>
      </c>
      <c r="H41" s="5">
        <f t="shared" si="9"/>
        <v>6.1999999999999957</v>
      </c>
      <c r="I41" s="5">
        <f t="shared" si="9"/>
        <v>102.60000000000012</v>
      </c>
      <c r="J41" s="5">
        <f t="shared" si="9"/>
        <v>122.4</v>
      </c>
      <c r="K41" s="5">
        <f t="shared" si="9"/>
        <v>144.13000000000014</v>
      </c>
    </row>
    <row r="42" spans="2:17" s="6" customFormat="1" ht="19.5" customHeight="1" x14ac:dyDescent="0.2">
      <c r="B42" s="6" t="s">
        <v>31</v>
      </c>
      <c r="C42" s="5">
        <f>C10-C25</f>
        <v>66.90854494000007</v>
      </c>
      <c r="D42" s="5">
        <f>D10-D25</f>
        <v>0.80000000000006821</v>
      </c>
      <c r="E42" s="5">
        <f>E10-E25</f>
        <v>-61.800000000000068</v>
      </c>
      <c r="F42" s="5">
        <f>F10-F25</f>
        <v>0.5</v>
      </c>
      <c r="G42" s="5">
        <f>G10-G25</f>
        <v>20.792999999999893</v>
      </c>
      <c r="H42" s="5">
        <f>H10-H25</f>
        <v>17.5</v>
      </c>
      <c r="I42" s="5">
        <f>I10-I25</f>
        <v>81.500000000000114</v>
      </c>
      <c r="J42" s="5">
        <f>J10-J25</f>
        <v>113</v>
      </c>
      <c r="K42" s="5">
        <f>K10-K25</f>
        <v>127.73000000000013</v>
      </c>
    </row>
    <row r="43" spans="2:17" s="6" customFormat="1" ht="19.5" customHeight="1" x14ac:dyDescent="0.2">
      <c r="B43" s="6" t="s">
        <v>32</v>
      </c>
      <c r="C43" s="5">
        <f>C9-C24</f>
        <v>-38.994281089999959</v>
      </c>
      <c r="D43" s="5">
        <f>D9-D25-D39</f>
        <v>-130.99999999999994</v>
      </c>
      <c r="E43" s="5">
        <f>E9-E25-E39</f>
        <v>-181.90000000000009</v>
      </c>
      <c r="F43" s="5">
        <f>F9-F25-F39</f>
        <v>-55.800000000000011</v>
      </c>
      <c r="G43" s="5">
        <f>G9-G25-G39</f>
        <v>-56.807000000000102</v>
      </c>
      <c r="H43" s="5">
        <f>H9-H25-H39</f>
        <v>-27.6</v>
      </c>
      <c r="I43" s="5">
        <f>I9-I25-I39</f>
        <v>70.800000000000125</v>
      </c>
      <c r="J43" s="5">
        <f>J9-J25-J39</f>
        <v>93.2</v>
      </c>
      <c r="K43" s="5">
        <f>K9-K25-K39</f>
        <v>116.13000000000014</v>
      </c>
      <c r="L43" s="5"/>
      <c r="M43" s="5"/>
      <c r="N43" s="5"/>
      <c r="O43" s="5"/>
      <c r="P43" s="5"/>
      <c r="Q43" s="5"/>
    </row>
    <row r="44" spans="2:17" ht="15" customHeight="1" x14ac:dyDescent="0.2">
      <c r="C44" s="7"/>
      <c r="D44" s="5"/>
      <c r="E44" s="5"/>
      <c r="F44" s="7"/>
      <c r="G44" s="7"/>
      <c r="H44" s="7"/>
      <c r="I44" s="7"/>
      <c r="J44" s="7"/>
      <c r="K44" s="7"/>
    </row>
    <row r="45" spans="2:17" s="6" customFormat="1" ht="19.5" customHeight="1" x14ac:dyDescent="0.2">
      <c r="B45" s="6" t="s">
        <v>33</v>
      </c>
      <c r="C45" s="5">
        <f t="shared" ref="C45:K45" si="10">+-C43</f>
        <v>38.994281089999959</v>
      </c>
      <c r="D45" s="5">
        <f t="shared" si="10"/>
        <v>130.99999999999994</v>
      </c>
      <c r="E45" s="5">
        <f t="shared" si="10"/>
        <v>181.90000000000009</v>
      </c>
      <c r="F45" s="5">
        <f t="shared" si="10"/>
        <v>55.800000000000011</v>
      </c>
      <c r="G45" s="5">
        <f t="shared" si="10"/>
        <v>56.807000000000102</v>
      </c>
      <c r="H45" s="5">
        <f t="shared" si="10"/>
        <v>27.6</v>
      </c>
      <c r="I45" s="5">
        <f t="shared" si="10"/>
        <v>-70.800000000000125</v>
      </c>
      <c r="J45" s="5">
        <f t="shared" si="10"/>
        <v>-93.2</v>
      </c>
      <c r="K45" s="5">
        <f t="shared" si="10"/>
        <v>-116.13000000000014</v>
      </c>
    </row>
    <row r="46" spans="2:17" ht="15" customHeight="1" x14ac:dyDescent="0.2">
      <c r="B46" s="1" t="s">
        <v>34</v>
      </c>
      <c r="C46" s="7">
        <f t="shared" ref="C46:K46" si="11">C47+C48</f>
        <v>35.9</v>
      </c>
      <c r="D46" s="7">
        <f t="shared" si="11"/>
        <v>145.5</v>
      </c>
      <c r="E46" s="7">
        <f t="shared" si="11"/>
        <v>158.36000000000001</v>
      </c>
      <c r="F46" s="7">
        <f t="shared" si="11"/>
        <v>80.725999999999999</v>
      </c>
      <c r="G46" s="7">
        <f t="shared" si="11"/>
        <v>20.299999999999983</v>
      </c>
      <c r="H46" s="8">
        <f t="shared" si="11"/>
        <v>-25.928599999999999</v>
      </c>
      <c r="I46" s="8">
        <f t="shared" si="11"/>
        <v>-16.5</v>
      </c>
      <c r="J46" s="8">
        <f t="shared" si="11"/>
        <v>-33.9</v>
      </c>
      <c r="K46" s="8">
        <f t="shared" si="11"/>
        <v>-22.8</v>
      </c>
    </row>
    <row r="47" spans="2:17" ht="15" customHeight="1" x14ac:dyDescent="0.2">
      <c r="B47" s="1" t="s">
        <v>35</v>
      </c>
      <c r="C47" s="7">
        <v>52.3</v>
      </c>
      <c r="D47" s="7">
        <v>166.2</v>
      </c>
      <c r="E47" s="7">
        <v>184.2885</v>
      </c>
      <c r="F47" s="7">
        <v>106.655</v>
      </c>
      <c r="G47" s="7">
        <v>154.19999999999999</v>
      </c>
      <c r="H47" s="7">
        <v>0</v>
      </c>
      <c r="I47" s="7">
        <v>10</v>
      </c>
      <c r="J47" s="7">
        <v>0</v>
      </c>
      <c r="K47" s="7">
        <v>0</v>
      </c>
    </row>
    <row r="48" spans="2:17" ht="15" customHeight="1" x14ac:dyDescent="0.2">
      <c r="B48" s="1" t="s">
        <v>36</v>
      </c>
      <c r="C48" s="7">
        <v>-16.399999999999999</v>
      </c>
      <c r="D48" s="7">
        <v>-20.7</v>
      </c>
      <c r="E48" s="7">
        <v>-25.9285</v>
      </c>
      <c r="F48" s="7">
        <v>-25.928999999999998</v>
      </c>
      <c r="G48" s="7">
        <v>-133.9</v>
      </c>
      <c r="H48" s="7">
        <v>-25.928599999999999</v>
      </c>
      <c r="I48" s="7">
        <v>-26.5</v>
      </c>
      <c r="J48" s="7">
        <f>-25.9-8</f>
        <v>-33.9</v>
      </c>
      <c r="K48" s="7">
        <v>-22.8</v>
      </c>
    </row>
    <row r="49" spans="2:11" ht="15" customHeight="1" x14ac:dyDescent="0.2">
      <c r="B49" s="9" t="s">
        <v>37</v>
      </c>
      <c r="C49" s="10">
        <v>3.0846019699998593</v>
      </c>
      <c r="D49" s="10">
        <f>-(D45-D46)</f>
        <v>14.500000000000057</v>
      </c>
      <c r="E49" s="10">
        <f>-(E45-E46)</f>
        <v>-23.540000000000077</v>
      </c>
      <c r="F49" s="10">
        <f t="shared" ref="F49:K49" si="12">-(F45-F46)</f>
        <v>24.925999999999988</v>
      </c>
      <c r="G49" s="10">
        <f t="shared" si="12"/>
        <v>-36.507000000000119</v>
      </c>
      <c r="H49" s="10">
        <f t="shared" si="12"/>
        <v>-53.528599999999997</v>
      </c>
      <c r="I49" s="10">
        <f t="shared" si="12"/>
        <v>54.300000000000125</v>
      </c>
      <c r="J49" s="10">
        <f t="shared" si="12"/>
        <v>59.300000000000004</v>
      </c>
      <c r="K49" s="10">
        <f t="shared" si="12"/>
        <v>93.33000000000014</v>
      </c>
    </row>
    <row r="50" spans="2:11" x14ac:dyDescent="0.2">
      <c r="D50" s="7"/>
      <c r="E50" s="7"/>
      <c r="F50" s="7"/>
      <c r="G50" s="7"/>
      <c r="H50" s="7"/>
      <c r="I50" s="7"/>
      <c r="J50" s="7"/>
      <c r="K50" s="7"/>
    </row>
    <row r="51" spans="2:11" hidden="1" x14ac:dyDescent="0.2"/>
    <row r="52" spans="2:11" hidden="1" x14ac:dyDescent="0.2"/>
    <row r="53" spans="2:11" hidden="1" x14ac:dyDescent="0.2">
      <c r="B53" s="6" t="s">
        <v>38</v>
      </c>
    </row>
    <row r="54" spans="2:11" hidden="1" x14ac:dyDescent="0.2">
      <c r="B54" s="1" t="s">
        <v>39</v>
      </c>
    </row>
    <row r="55" spans="2:11" hidden="1" x14ac:dyDescent="0.2">
      <c r="B55" s="1" t="s">
        <v>40</v>
      </c>
    </row>
    <row r="56" spans="2:11" hidden="1" x14ac:dyDescent="0.2">
      <c r="B56" s="1" t="s">
        <v>41</v>
      </c>
    </row>
    <row r="57" spans="2:11" hidden="1" x14ac:dyDescent="0.2"/>
    <row r="58" spans="2:11" hidden="1" x14ac:dyDescent="0.2">
      <c r="B58" s="1" t="s">
        <v>42</v>
      </c>
    </row>
    <row r="59" spans="2:11" hidden="1" x14ac:dyDescent="0.2">
      <c r="B59" s="1" t="s">
        <v>43</v>
      </c>
    </row>
    <row r="61" spans="2:11" x14ac:dyDescent="0.2">
      <c r="B61" s="1" t="s">
        <v>83</v>
      </c>
    </row>
    <row r="64" spans="2:11" x14ac:dyDescent="0.2">
      <c r="E64" s="2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</sheetData>
  <mergeCells count="2">
    <mergeCell ref="B7:K7"/>
    <mergeCell ref="B6:K6"/>
  </mergeCells>
  <pageMargins left="0.17" right="0.17" top="0.27" bottom="0.27" header="0.3" footer="0.3"/>
  <pageSetup scale="95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133350</xdr:colOff>
                <xdr:row>3</xdr:row>
                <xdr:rowOff>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47"/>
  <sheetViews>
    <sheetView zoomScaleNormal="100" workbookViewId="0">
      <pane xSplit="2" topLeftCell="C1" activePane="topRight" state="frozen"/>
      <selection pane="topRight" activeCell="K3" sqref="K3"/>
    </sheetView>
  </sheetViews>
  <sheetFormatPr defaultColWidth="8.85546875" defaultRowHeight="12.75" x14ac:dyDescent="0.2"/>
  <cols>
    <col min="1" max="1" width="8.85546875" style="28"/>
    <col min="2" max="2" width="34.42578125" style="28" customWidth="1"/>
    <col min="3" max="10" width="8.85546875" style="28"/>
    <col min="11" max="11" width="9.85546875" style="28" customWidth="1"/>
    <col min="12" max="16384" width="8.85546875" style="28"/>
  </cols>
  <sheetData>
    <row r="2" spans="1:11" ht="15" x14ac:dyDescent="0.25">
      <c r="K2" s="24" t="s">
        <v>86</v>
      </c>
    </row>
    <row r="4" spans="1:11" ht="30.75" customHeight="1" x14ac:dyDescent="0.3">
      <c r="A4" s="54" t="s">
        <v>87</v>
      </c>
      <c r="C4" s="29" t="s">
        <v>53</v>
      </c>
      <c r="D4" s="29"/>
      <c r="E4" s="29"/>
      <c r="F4" s="29"/>
      <c r="G4" s="29"/>
      <c r="H4" s="29"/>
      <c r="I4" s="29"/>
      <c r="J4" s="29"/>
      <c r="K4" s="29"/>
    </row>
    <row r="5" spans="1:11" x14ac:dyDescent="0.2">
      <c r="B5" s="30"/>
      <c r="C5" s="31" t="s">
        <v>82</v>
      </c>
      <c r="D5" s="31"/>
      <c r="E5" s="31"/>
      <c r="F5" s="31"/>
      <c r="G5" s="31"/>
      <c r="H5" s="31"/>
      <c r="I5" s="31"/>
      <c r="J5" s="31"/>
      <c r="K5" s="31"/>
    </row>
    <row r="6" spans="1:11" ht="13.5" thickBot="1" x14ac:dyDescent="0.25">
      <c r="B6" s="32"/>
      <c r="C6" s="33">
        <v>2007</v>
      </c>
      <c r="D6" s="33">
        <v>2008</v>
      </c>
      <c r="E6" s="33">
        <v>2009</v>
      </c>
      <c r="F6" s="33">
        <v>2010</v>
      </c>
      <c r="G6" s="33">
        <v>2011</v>
      </c>
      <c r="H6" s="33">
        <v>2012</v>
      </c>
      <c r="I6" s="33">
        <v>2013</v>
      </c>
      <c r="J6" s="33">
        <v>2014</v>
      </c>
      <c r="K6" s="33">
        <v>2015</v>
      </c>
    </row>
    <row r="7" spans="1:11" x14ac:dyDescent="0.2">
      <c r="B7" s="34" t="s">
        <v>44</v>
      </c>
      <c r="C7" s="35">
        <f t="shared" ref="C7:D7" si="0">SUM(C8:C12)</f>
        <v>163.32810000000001</v>
      </c>
      <c r="D7" s="35">
        <f t="shared" si="0"/>
        <v>162.90895</v>
      </c>
      <c r="E7" s="35">
        <f>SUM(E8:E12)</f>
        <v>138.553</v>
      </c>
      <c r="F7" s="35">
        <f>SUM(F8:F12)</f>
        <v>143.90199999999999</v>
      </c>
      <c r="G7" s="35">
        <f>SUM(G8:G12)</f>
        <v>149.15100000000001</v>
      </c>
      <c r="H7" s="35">
        <f>SUM(H8:H12)</f>
        <v>153</v>
      </c>
      <c r="I7" s="35">
        <f>SUM(I8:I12)</f>
        <v>158.19999999999999</v>
      </c>
      <c r="J7" s="35">
        <f t="shared" ref="J7:K7" si="1">SUM(J8:J12)</f>
        <v>162.60000000000002</v>
      </c>
      <c r="K7" s="35">
        <f t="shared" si="1"/>
        <v>156</v>
      </c>
    </row>
    <row r="8" spans="1:11" x14ac:dyDescent="0.2">
      <c r="B8" s="36" t="s">
        <v>45</v>
      </c>
      <c r="C8" s="37">
        <v>23.977599999999999</v>
      </c>
      <c r="D8" s="37">
        <v>22.444500000000001</v>
      </c>
      <c r="E8" s="37">
        <v>26.466000000000001</v>
      </c>
      <c r="F8" s="37">
        <v>29.030999999999999</v>
      </c>
      <c r="G8" s="37">
        <v>35.488999999999997</v>
      </c>
      <c r="H8" s="37">
        <v>34</v>
      </c>
      <c r="I8" s="37">
        <v>35.1</v>
      </c>
      <c r="J8" s="38">
        <v>33.200000000000003</v>
      </c>
      <c r="K8" s="38">
        <v>20.5</v>
      </c>
    </row>
    <row r="9" spans="1:11" x14ac:dyDescent="0.2">
      <c r="B9" s="36" t="s">
        <v>46</v>
      </c>
      <c r="C9" s="37">
        <v>14.1021</v>
      </c>
      <c r="D9" s="37">
        <v>15.82835</v>
      </c>
      <c r="E9" s="37">
        <v>14.874000000000001</v>
      </c>
      <c r="F9" s="37">
        <v>16.760000000000002</v>
      </c>
      <c r="G9" s="37">
        <v>16.585999999999999</v>
      </c>
      <c r="H9" s="37">
        <v>16.600000000000001</v>
      </c>
      <c r="I9" s="37">
        <v>17.100000000000001</v>
      </c>
      <c r="J9" s="38">
        <v>17.8</v>
      </c>
      <c r="K9" s="38">
        <v>18.8</v>
      </c>
    </row>
    <row r="10" spans="1:11" x14ac:dyDescent="0.2">
      <c r="B10" s="36" t="s">
        <v>47</v>
      </c>
      <c r="C10" s="37">
        <v>12.668200000000001</v>
      </c>
      <c r="D10" s="37">
        <v>13.612</v>
      </c>
      <c r="E10" s="37">
        <v>8.2189999999999994</v>
      </c>
      <c r="F10" s="37">
        <v>8.27</v>
      </c>
      <c r="G10" s="37">
        <v>8.6989999999999998</v>
      </c>
      <c r="H10" s="37">
        <v>10.8</v>
      </c>
      <c r="I10" s="37">
        <v>10.3</v>
      </c>
      <c r="J10" s="38">
        <v>12.3</v>
      </c>
      <c r="K10" s="38">
        <v>13.2</v>
      </c>
    </row>
    <row r="11" spans="1:11" x14ac:dyDescent="0.2">
      <c r="B11" s="36" t="s">
        <v>48</v>
      </c>
      <c r="C11" s="37">
        <v>2.9121999999999999</v>
      </c>
      <c r="D11" s="37">
        <v>3.2490000000000001</v>
      </c>
      <c r="E11" s="37">
        <v>3.0910000000000002</v>
      </c>
      <c r="F11" s="37">
        <v>4.6959999999999997</v>
      </c>
      <c r="G11" s="37">
        <v>4.7050000000000001</v>
      </c>
      <c r="H11" s="37">
        <v>5.4</v>
      </c>
      <c r="I11" s="37">
        <v>7</v>
      </c>
      <c r="J11" s="38">
        <v>8.4</v>
      </c>
      <c r="K11" s="38">
        <v>7.2</v>
      </c>
    </row>
    <row r="12" spans="1:11" x14ac:dyDescent="0.2">
      <c r="B12" s="36" t="s">
        <v>49</v>
      </c>
      <c r="C12" s="37">
        <v>109.66800000000001</v>
      </c>
      <c r="D12" s="37">
        <v>107.77509999999999</v>
      </c>
      <c r="E12" s="37">
        <f>89.245-3.342</f>
        <v>85.903000000000006</v>
      </c>
      <c r="F12" s="37">
        <v>85.144999999999996</v>
      </c>
      <c r="G12" s="37">
        <v>83.671999999999997</v>
      </c>
      <c r="H12" s="37">
        <v>86.2</v>
      </c>
      <c r="I12" s="37">
        <v>88.7</v>
      </c>
      <c r="J12" s="38">
        <v>90.9</v>
      </c>
      <c r="K12" s="38">
        <v>96.3</v>
      </c>
    </row>
    <row r="13" spans="1:11" x14ac:dyDescent="0.2">
      <c r="B13" s="39" t="s">
        <v>50</v>
      </c>
      <c r="C13" s="37">
        <v>10.345000000000001</v>
      </c>
      <c r="D13" s="37">
        <v>9.2986599999999999</v>
      </c>
      <c r="E13" s="37">
        <v>8.9710000000000001</v>
      </c>
      <c r="F13" s="37">
        <v>9.593</v>
      </c>
      <c r="G13" s="37">
        <v>8.4130000000000003</v>
      </c>
      <c r="H13" s="37">
        <v>9.1</v>
      </c>
      <c r="I13" s="37">
        <v>8.1999999999999993</v>
      </c>
      <c r="J13" s="38">
        <v>9.6999999999999993</v>
      </c>
      <c r="K13" s="38">
        <v>10.3</v>
      </c>
    </row>
    <row r="14" spans="1:11" x14ac:dyDescent="0.2">
      <c r="B14" s="39" t="s">
        <v>51</v>
      </c>
      <c r="C14" s="37">
        <v>4.9287999999999998</v>
      </c>
      <c r="D14" s="37">
        <v>4.6914999999999996</v>
      </c>
      <c r="E14" s="37">
        <v>4.4770000000000003</v>
      </c>
      <c r="F14" s="37">
        <v>5.0149999999999997</v>
      </c>
      <c r="G14" s="37">
        <v>4.6849999999999996</v>
      </c>
      <c r="H14" s="37">
        <v>5.0999999999999996</v>
      </c>
      <c r="I14" s="37">
        <v>5.2</v>
      </c>
      <c r="J14" s="38">
        <v>5.6</v>
      </c>
      <c r="K14" s="38">
        <v>5.7</v>
      </c>
    </row>
    <row r="15" spans="1:11" x14ac:dyDescent="0.2">
      <c r="B15" s="39" t="s">
        <v>52</v>
      </c>
      <c r="C15" s="37"/>
      <c r="D15" s="37"/>
      <c r="E15" s="37"/>
      <c r="F15" s="37"/>
      <c r="G15" s="37"/>
      <c r="H15" s="37"/>
      <c r="I15" s="37">
        <v>1.7</v>
      </c>
      <c r="J15" s="38"/>
      <c r="K15" s="38"/>
    </row>
    <row r="16" spans="1:11" ht="13.5" thickBot="1" x14ac:dyDescent="0.25">
      <c r="B16" s="40" t="s">
        <v>53</v>
      </c>
      <c r="C16" s="41">
        <f t="shared" ref="C16:G16" si="2">C7+C13+C14</f>
        <v>178.6019</v>
      </c>
      <c r="D16" s="41">
        <f t="shared" si="2"/>
        <v>176.89911000000001</v>
      </c>
      <c r="E16" s="41">
        <f t="shared" si="2"/>
        <v>152.001</v>
      </c>
      <c r="F16" s="41">
        <f t="shared" si="2"/>
        <v>158.50999999999996</v>
      </c>
      <c r="G16" s="41">
        <f t="shared" si="2"/>
        <v>162.24900000000002</v>
      </c>
      <c r="H16" s="41">
        <f>H7+H13+H14+H15</f>
        <v>167.2</v>
      </c>
      <c r="I16" s="41">
        <f>I7+I13+I14+I15</f>
        <v>173.29999999999995</v>
      </c>
      <c r="J16" s="41">
        <f t="shared" ref="J16" si="3">J7+J13+J14+J15</f>
        <v>177.9</v>
      </c>
      <c r="K16" s="41">
        <f>K7+K13+K14+K15</f>
        <v>172</v>
      </c>
    </row>
    <row r="17" spans="1:11" x14ac:dyDescent="0.2">
      <c r="B17" s="30"/>
      <c r="C17" s="30"/>
      <c r="D17" s="30"/>
      <c r="E17" s="30"/>
      <c r="F17" s="30"/>
      <c r="G17" s="30"/>
      <c r="H17" s="30"/>
      <c r="I17" s="30"/>
      <c r="J17" s="30"/>
      <c r="K17" s="30"/>
    </row>
    <row r="18" spans="1:11" ht="18.75" x14ac:dyDescent="0.3">
      <c r="A18" s="54" t="s">
        <v>88</v>
      </c>
      <c r="B18" s="30"/>
      <c r="C18" s="29" t="s">
        <v>77</v>
      </c>
      <c r="D18" s="29"/>
      <c r="E18" s="29"/>
      <c r="F18" s="29"/>
      <c r="G18" s="29"/>
      <c r="H18" s="29"/>
      <c r="I18" s="29"/>
      <c r="J18" s="29"/>
      <c r="K18" s="29"/>
    </row>
    <row r="19" spans="1:11" x14ac:dyDescent="0.2">
      <c r="B19" s="30"/>
      <c r="C19" s="31" t="s">
        <v>82</v>
      </c>
      <c r="D19" s="31"/>
      <c r="E19" s="31"/>
      <c r="F19" s="31"/>
      <c r="G19" s="31"/>
      <c r="H19" s="31"/>
      <c r="I19" s="31"/>
      <c r="J19" s="31"/>
      <c r="K19" s="31"/>
    </row>
    <row r="20" spans="1:11" ht="13.5" thickBot="1" x14ac:dyDescent="0.25">
      <c r="B20" s="42"/>
      <c r="C20" s="42">
        <v>2007</v>
      </c>
      <c r="D20" s="42">
        <v>2008</v>
      </c>
      <c r="E20" s="42">
        <v>2009</v>
      </c>
      <c r="F20" s="42">
        <v>2010</v>
      </c>
      <c r="G20" s="42">
        <v>2011</v>
      </c>
      <c r="H20" s="42">
        <v>2012</v>
      </c>
      <c r="I20" s="42">
        <v>2013</v>
      </c>
      <c r="J20" s="42">
        <v>2014</v>
      </c>
      <c r="K20" s="42">
        <v>2015</v>
      </c>
    </row>
    <row r="21" spans="1:11" x14ac:dyDescent="0.2">
      <c r="B21" s="43" t="s">
        <v>54</v>
      </c>
      <c r="C21" s="30"/>
      <c r="D21" s="30"/>
      <c r="E21" s="30"/>
      <c r="F21" s="30"/>
      <c r="G21" s="30"/>
      <c r="H21" s="30"/>
      <c r="I21" s="30"/>
      <c r="J21" s="30"/>
      <c r="K21" s="30"/>
    </row>
    <row r="22" spans="1:11" x14ac:dyDescent="0.2">
      <c r="B22" s="44" t="s">
        <v>55</v>
      </c>
      <c r="C22" s="45">
        <v>107.37920000000001</v>
      </c>
      <c r="D22" s="45">
        <v>122.39955999999999</v>
      </c>
      <c r="E22" s="45">
        <v>127.5669</v>
      </c>
      <c r="F22" s="45">
        <f t="shared" ref="F22:J22" si="4">F47</f>
        <v>142.95500000000001</v>
      </c>
      <c r="G22" s="45">
        <f t="shared" si="4"/>
        <v>149.48400000000001</v>
      </c>
      <c r="H22" s="45">
        <f t="shared" si="4"/>
        <v>152.27700000000002</v>
      </c>
      <c r="I22" s="45">
        <f t="shared" si="4"/>
        <v>214.96099999999998</v>
      </c>
      <c r="J22" s="45">
        <f t="shared" si="4"/>
        <v>239.875</v>
      </c>
      <c r="K22" s="45">
        <f>K47</f>
        <v>234.86600000000001</v>
      </c>
    </row>
    <row r="23" spans="1:11" x14ac:dyDescent="0.2">
      <c r="B23" s="44" t="s">
        <v>56</v>
      </c>
      <c r="C23" s="45">
        <v>8.5898000000000003</v>
      </c>
      <c r="D23" s="45">
        <v>8.6521000000000008</v>
      </c>
      <c r="E23" s="45">
        <v>8.3537999999999997</v>
      </c>
      <c r="F23" s="45">
        <v>7.8920000000000003</v>
      </c>
      <c r="G23" s="45">
        <v>6.9329999999999998</v>
      </c>
      <c r="H23" s="45">
        <v>8.3580000000000005</v>
      </c>
      <c r="I23" s="45">
        <v>9.0489999999999995</v>
      </c>
      <c r="J23" s="45">
        <v>5.3879999999999999</v>
      </c>
      <c r="K23" s="45">
        <v>7.726</v>
      </c>
    </row>
    <row r="24" spans="1:11" x14ac:dyDescent="0.2">
      <c r="B24" s="44" t="s">
        <v>57</v>
      </c>
      <c r="C24" s="45">
        <v>53.023499999999999</v>
      </c>
      <c r="D24" s="45">
        <v>47.966500000000003</v>
      </c>
      <c r="E24" s="45">
        <v>43.053199999999997</v>
      </c>
      <c r="F24" s="45">
        <v>56.698</v>
      </c>
      <c r="G24" s="45">
        <v>58.532000000000004</v>
      </c>
      <c r="H24" s="45">
        <v>64.974000000000004</v>
      </c>
      <c r="I24" s="45">
        <v>71.594000000000008</v>
      </c>
      <c r="J24" s="45">
        <v>76.957999999999984</v>
      </c>
      <c r="K24" s="45">
        <v>78.00500000000001</v>
      </c>
    </row>
    <row r="25" spans="1:11" x14ac:dyDescent="0.2">
      <c r="B25" s="44" t="s">
        <v>58</v>
      </c>
      <c r="C25" s="45">
        <v>12.739000000000001</v>
      </c>
      <c r="D25" s="45">
        <v>12.6168</v>
      </c>
      <c r="E25" s="45">
        <v>9.6857000000000006</v>
      </c>
      <c r="F25" s="45">
        <v>8.08</v>
      </c>
      <c r="G25" s="45">
        <v>7.0640000000000001</v>
      </c>
      <c r="H25" s="45">
        <v>7.4489999999999998</v>
      </c>
      <c r="I25" s="45">
        <v>8.27</v>
      </c>
      <c r="J25" s="45">
        <v>7.8339999999999996</v>
      </c>
      <c r="K25" s="45">
        <v>7.6070000000000002</v>
      </c>
    </row>
    <row r="26" spans="1:11" x14ac:dyDescent="0.2">
      <c r="B26" s="44" t="s">
        <v>59</v>
      </c>
      <c r="C26" s="45">
        <v>5.9004000000000003</v>
      </c>
      <c r="D26" s="45">
        <v>6.2320000000000002</v>
      </c>
      <c r="E26" s="45">
        <v>6.5057</v>
      </c>
      <c r="F26" s="45">
        <v>3.61</v>
      </c>
      <c r="G26" s="45">
        <v>5.8860000000000001</v>
      </c>
      <c r="H26" s="45">
        <v>6.109</v>
      </c>
      <c r="I26" s="45">
        <v>6.0389999999999997</v>
      </c>
      <c r="J26" s="45">
        <v>5.9080000000000004</v>
      </c>
      <c r="K26" s="45">
        <v>5.3449999999999998</v>
      </c>
    </row>
    <row r="27" spans="1:11" x14ac:dyDescent="0.2">
      <c r="B27" s="44" t="s">
        <v>60</v>
      </c>
      <c r="C27" s="45">
        <v>35.552190240000016</v>
      </c>
      <c r="D27" s="45">
        <v>40.133039999999994</v>
      </c>
      <c r="E27" s="45">
        <v>53.034699999999987</v>
      </c>
      <c r="F27" s="45">
        <v>60.164999999999935</v>
      </c>
      <c r="G27" s="45">
        <v>61.600999999999999</v>
      </c>
      <c r="H27" s="45">
        <v>57.432999999999964</v>
      </c>
      <c r="I27" s="45">
        <v>67.387000000000057</v>
      </c>
      <c r="J27" s="45">
        <v>72.69</v>
      </c>
      <c r="K27" s="45">
        <v>74.02</v>
      </c>
    </row>
    <row r="28" spans="1:11" x14ac:dyDescent="0.2">
      <c r="B28" s="46" t="s">
        <v>61</v>
      </c>
      <c r="C28" s="45"/>
      <c r="D28" s="45"/>
      <c r="E28" s="45"/>
      <c r="F28" s="45"/>
      <c r="G28" s="45"/>
      <c r="H28" s="45"/>
      <c r="I28" s="45"/>
      <c r="J28" s="45"/>
      <c r="K28" s="45"/>
    </row>
    <row r="29" spans="1:11" x14ac:dyDescent="0.2">
      <c r="B29" s="47" t="s">
        <v>62</v>
      </c>
      <c r="C29" s="48" t="s">
        <v>81</v>
      </c>
      <c r="D29" s="48" t="s">
        <v>81</v>
      </c>
      <c r="E29" s="45">
        <v>9.23</v>
      </c>
      <c r="F29" s="45">
        <v>9.8040000000000003</v>
      </c>
      <c r="G29" s="45">
        <v>11.077</v>
      </c>
      <c r="H29" s="45">
        <v>12.178000000000001</v>
      </c>
      <c r="I29" s="45">
        <v>15.772</v>
      </c>
      <c r="J29" s="45">
        <v>19.503</v>
      </c>
      <c r="K29" s="45">
        <v>21.533000000000001</v>
      </c>
    </row>
    <row r="30" spans="1:11" x14ac:dyDescent="0.2">
      <c r="B30" s="47" t="s">
        <v>63</v>
      </c>
      <c r="C30" s="48" t="s">
        <v>81</v>
      </c>
      <c r="D30" s="48" t="s">
        <v>81</v>
      </c>
      <c r="E30" s="45">
        <v>8.9</v>
      </c>
      <c r="F30" s="45">
        <v>8.64</v>
      </c>
      <c r="G30" s="45">
        <v>8.9830000000000005</v>
      </c>
      <c r="H30" s="45">
        <v>9.3130000000000006</v>
      </c>
      <c r="I30" s="45">
        <v>10.680999999999999</v>
      </c>
      <c r="J30" s="45">
        <v>11.590999999999999</v>
      </c>
      <c r="K30" s="45">
        <v>10.086</v>
      </c>
    </row>
    <row r="31" spans="1:11" ht="13.5" thickBot="1" x14ac:dyDescent="0.25">
      <c r="B31" s="43" t="s">
        <v>64</v>
      </c>
      <c r="C31" s="49">
        <f t="shared" ref="C31:J31" si="5">SUM(C22:C27)</f>
        <v>223.18409024000002</v>
      </c>
      <c r="D31" s="49">
        <f t="shared" si="5"/>
        <v>238</v>
      </c>
      <c r="E31" s="49">
        <f t="shared" si="5"/>
        <v>248.2</v>
      </c>
      <c r="F31" s="49">
        <f t="shared" si="5"/>
        <v>279.39999999999998</v>
      </c>
      <c r="G31" s="49">
        <f t="shared" si="5"/>
        <v>289.5</v>
      </c>
      <c r="H31" s="49">
        <f t="shared" si="5"/>
        <v>296.60000000000002</v>
      </c>
      <c r="I31" s="49">
        <f t="shared" si="5"/>
        <v>377.3</v>
      </c>
      <c r="J31" s="49">
        <f t="shared" si="5"/>
        <v>408.65300000000002</v>
      </c>
      <c r="K31" s="49">
        <f>SUM(K22:K27)</f>
        <v>407.56900000000007</v>
      </c>
    </row>
    <row r="32" spans="1:11" x14ac:dyDescent="0.2">
      <c r="B32" s="30"/>
      <c r="C32" s="50"/>
      <c r="D32" s="50"/>
      <c r="E32" s="50"/>
      <c r="F32" s="50"/>
      <c r="G32" s="50"/>
      <c r="H32" s="50"/>
      <c r="I32" s="50"/>
      <c r="J32" s="50"/>
      <c r="K32" s="50"/>
    </row>
    <row r="33" spans="1:11" ht="18.75" x14ac:dyDescent="0.3">
      <c r="A33" s="54" t="s">
        <v>89</v>
      </c>
      <c r="B33" s="30"/>
      <c r="C33" s="29" t="s">
        <v>76</v>
      </c>
      <c r="D33" s="29"/>
      <c r="E33" s="29"/>
      <c r="F33" s="29"/>
      <c r="G33" s="29"/>
      <c r="H33" s="29"/>
      <c r="I33" s="29"/>
      <c r="J33" s="29"/>
      <c r="K33" s="29"/>
    </row>
    <row r="34" spans="1:11" x14ac:dyDescent="0.2">
      <c r="B34" s="30"/>
      <c r="C34" s="31" t="s">
        <v>82</v>
      </c>
      <c r="D34" s="31"/>
      <c r="E34" s="31"/>
      <c r="F34" s="31"/>
      <c r="G34" s="31"/>
      <c r="H34" s="31"/>
      <c r="I34" s="31"/>
      <c r="J34" s="31"/>
      <c r="K34" s="31"/>
    </row>
    <row r="35" spans="1:11" ht="13.5" thickBot="1" x14ac:dyDescent="0.25">
      <c r="B35" s="30"/>
      <c r="C35" s="42">
        <v>2007</v>
      </c>
      <c r="D35" s="42">
        <v>2008</v>
      </c>
      <c r="E35" s="42">
        <v>2009</v>
      </c>
      <c r="F35" s="42">
        <v>2010</v>
      </c>
      <c r="G35" s="42">
        <v>2011</v>
      </c>
      <c r="H35" s="42">
        <v>2012</v>
      </c>
      <c r="I35" s="42">
        <v>2013</v>
      </c>
      <c r="J35" s="42">
        <v>2014</v>
      </c>
      <c r="K35" s="42">
        <v>2015</v>
      </c>
    </row>
    <row r="36" spans="1:11" x14ac:dyDescent="0.2">
      <c r="B36" s="34" t="s">
        <v>76</v>
      </c>
      <c r="C36" s="30"/>
      <c r="D36" s="30"/>
      <c r="E36" s="30"/>
      <c r="F36" s="30"/>
      <c r="G36" s="30"/>
      <c r="H36" s="30"/>
      <c r="I36" s="30"/>
      <c r="J36" s="30"/>
      <c r="K36" s="30"/>
    </row>
    <row r="37" spans="1:11" x14ac:dyDescent="0.2">
      <c r="B37" s="51" t="s">
        <v>65</v>
      </c>
      <c r="C37" s="37">
        <v>24.111599999999999</v>
      </c>
      <c r="D37" s="37">
        <v>24.497579999999999</v>
      </c>
      <c r="E37" s="37">
        <v>23.904499999999999</v>
      </c>
      <c r="F37" s="37">
        <v>23.959</v>
      </c>
      <c r="G37" s="37">
        <v>24.309000000000001</v>
      </c>
      <c r="H37" s="37">
        <v>22.44</v>
      </c>
      <c r="I37" s="37">
        <v>34.899000000000001</v>
      </c>
      <c r="J37" s="38">
        <v>34.417999999999999</v>
      </c>
      <c r="K37" s="38">
        <v>31.565999999999999</v>
      </c>
    </row>
    <row r="38" spans="1:11" x14ac:dyDescent="0.2">
      <c r="B38" s="51" t="s">
        <v>66</v>
      </c>
      <c r="C38" s="37">
        <v>6.952</v>
      </c>
      <c r="D38" s="37">
        <v>7.03315</v>
      </c>
      <c r="E38" s="37">
        <v>6.8916000000000004</v>
      </c>
      <c r="F38" s="37">
        <v>8.1319999999999997</v>
      </c>
      <c r="G38" s="37">
        <v>7.6349999999999998</v>
      </c>
      <c r="H38" s="37">
        <v>7.5890000000000004</v>
      </c>
      <c r="I38" s="37">
        <v>8.718</v>
      </c>
      <c r="J38" s="38">
        <v>9.3350000000000009</v>
      </c>
      <c r="K38" s="38">
        <v>8.6929999999999996</v>
      </c>
    </row>
    <row r="39" spans="1:11" x14ac:dyDescent="0.2">
      <c r="B39" s="51" t="s">
        <v>67</v>
      </c>
      <c r="C39" s="37">
        <v>1.7141999999999999</v>
      </c>
      <c r="D39" s="37">
        <v>2.3515999999999999</v>
      </c>
      <c r="E39" s="37">
        <v>0.99029999999999996</v>
      </c>
      <c r="F39" s="37">
        <v>1.482</v>
      </c>
      <c r="G39" s="37">
        <v>1.88</v>
      </c>
      <c r="H39" s="37">
        <v>2.3809999999999998</v>
      </c>
      <c r="I39" s="37">
        <v>2.2770000000000001</v>
      </c>
      <c r="J39" s="38">
        <v>2.952</v>
      </c>
      <c r="K39" s="38">
        <v>2.5070000000000001</v>
      </c>
    </row>
    <row r="40" spans="1:11" x14ac:dyDescent="0.2">
      <c r="B40" s="51" t="s">
        <v>68</v>
      </c>
      <c r="C40" s="37">
        <v>4.5681000000000003</v>
      </c>
      <c r="D40" s="37">
        <v>4.141</v>
      </c>
      <c r="E40" s="37">
        <v>3.512</v>
      </c>
      <c r="F40" s="37">
        <v>4.6349999999999998</v>
      </c>
      <c r="G40" s="37">
        <v>4.5510000000000002</v>
      </c>
      <c r="H40" s="37">
        <v>4.3310000000000004</v>
      </c>
      <c r="I40" s="37">
        <v>4.7140000000000004</v>
      </c>
      <c r="J40" s="38">
        <v>4.008</v>
      </c>
      <c r="K40" s="38">
        <v>3.706</v>
      </c>
    </row>
    <row r="41" spans="1:11" x14ac:dyDescent="0.2">
      <c r="B41" s="51" t="s">
        <v>69</v>
      </c>
      <c r="C41" s="37">
        <v>35.508400000000002</v>
      </c>
      <c r="D41" s="37">
        <v>45.497</v>
      </c>
      <c r="E41" s="37">
        <v>52.422699999999999</v>
      </c>
      <c r="F41" s="37">
        <v>52.231999999999999</v>
      </c>
      <c r="G41" s="37">
        <v>56.127000000000002</v>
      </c>
      <c r="H41" s="37">
        <v>54.637</v>
      </c>
      <c r="I41" s="37">
        <v>73.561999999999998</v>
      </c>
      <c r="J41" s="38">
        <v>89.414000000000001</v>
      </c>
      <c r="K41" s="38">
        <v>88.07</v>
      </c>
    </row>
    <row r="42" spans="1:11" x14ac:dyDescent="0.2">
      <c r="B42" s="51" t="s">
        <v>70</v>
      </c>
      <c r="C42" s="37">
        <v>1.5481</v>
      </c>
      <c r="D42" s="37">
        <v>1.7555000000000001</v>
      </c>
      <c r="E42" s="37">
        <v>1.8190999999999999</v>
      </c>
      <c r="F42" s="37">
        <v>2.9609999999999999</v>
      </c>
      <c r="G42" s="37">
        <v>3.4460000000000002</v>
      </c>
      <c r="H42" s="37">
        <v>3.714</v>
      </c>
      <c r="I42" s="37">
        <v>4.6399999999999997</v>
      </c>
      <c r="J42" s="38">
        <v>5.827</v>
      </c>
      <c r="K42" s="38">
        <v>5.9569999999999999</v>
      </c>
    </row>
    <row r="43" spans="1:11" x14ac:dyDescent="0.2">
      <c r="B43" s="51" t="s">
        <v>71</v>
      </c>
      <c r="C43" s="37">
        <v>3.7071499999999999</v>
      </c>
      <c r="D43" s="37">
        <v>5.4749999999999996</v>
      </c>
      <c r="E43" s="37">
        <v>6.3586999999999998</v>
      </c>
      <c r="F43" s="37">
        <v>8.4369999999999994</v>
      </c>
      <c r="G43" s="37">
        <v>9.7759999999999998</v>
      </c>
      <c r="H43" s="37">
        <v>10.920999999999999</v>
      </c>
      <c r="I43" s="37">
        <v>26.535</v>
      </c>
      <c r="J43" s="38">
        <v>33.052</v>
      </c>
      <c r="K43" s="38">
        <v>36.113999999999997</v>
      </c>
    </row>
    <row r="44" spans="1:11" x14ac:dyDescent="0.2">
      <c r="B44" s="51" t="s">
        <v>72</v>
      </c>
      <c r="C44" s="37">
        <v>27.334499999999998</v>
      </c>
      <c r="D44" s="37">
        <v>29.367529999999999</v>
      </c>
      <c r="E44" s="37">
        <v>29.3201</v>
      </c>
      <c r="F44" s="37">
        <v>32.21</v>
      </c>
      <c r="G44" s="37">
        <v>31.984000000000002</v>
      </c>
      <c r="H44" s="37">
        <v>34.82</v>
      </c>
      <c r="I44" s="37">
        <v>45.012999999999998</v>
      </c>
      <c r="J44" s="38">
        <v>45.28</v>
      </c>
      <c r="K44" s="38">
        <v>42.692</v>
      </c>
    </row>
    <row r="45" spans="1:11" x14ac:dyDescent="0.2">
      <c r="B45" s="51" t="s">
        <v>73</v>
      </c>
      <c r="C45" s="37">
        <v>6.7250000000000004E-2</v>
      </c>
      <c r="D45" s="37">
        <v>3.15E-2</v>
      </c>
      <c r="E45" s="37">
        <v>2.12E-2</v>
      </c>
      <c r="F45" s="37">
        <v>2.258</v>
      </c>
      <c r="G45" s="37">
        <v>1.3340000000000001</v>
      </c>
      <c r="H45" s="37">
        <v>2.9249999999999998</v>
      </c>
      <c r="I45" s="37">
        <v>2.427</v>
      </c>
      <c r="J45" s="38">
        <v>2.359</v>
      </c>
      <c r="K45" s="38">
        <v>2.4249999999999998</v>
      </c>
    </row>
    <row r="46" spans="1:11" x14ac:dyDescent="0.2">
      <c r="B46" s="51" t="s">
        <v>74</v>
      </c>
      <c r="C46" s="37">
        <v>1.8678999999999999</v>
      </c>
      <c r="D46" s="37">
        <v>2.2496999999999998</v>
      </c>
      <c r="E46" s="37">
        <v>2.3267000000000002</v>
      </c>
      <c r="F46" s="37">
        <v>6.649</v>
      </c>
      <c r="G46" s="37">
        <v>8.4420000000000002</v>
      </c>
      <c r="H46" s="37">
        <v>8.5190000000000001</v>
      </c>
      <c r="I46" s="37">
        <v>12.176</v>
      </c>
      <c r="J46" s="38">
        <v>13.23</v>
      </c>
      <c r="K46" s="38">
        <v>13.135999999999999</v>
      </c>
    </row>
    <row r="47" spans="1:11" ht="13.5" thickBot="1" x14ac:dyDescent="0.25">
      <c r="B47" s="53" t="s">
        <v>75</v>
      </c>
      <c r="C47" s="52">
        <f t="shared" ref="C47:J47" si="6">SUM(C37:C46)</f>
        <v>107.37920000000001</v>
      </c>
      <c r="D47" s="52">
        <f t="shared" si="6"/>
        <v>122.39955999999999</v>
      </c>
      <c r="E47" s="52">
        <f t="shared" si="6"/>
        <v>127.5669</v>
      </c>
      <c r="F47" s="52">
        <f t="shared" si="6"/>
        <v>142.95500000000001</v>
      </c>
      <c r="G47" s="52">
        <f t="shared" si="6"/>
        <v>149.48400000000001</v>
      </c>
      <c r="H47" s="52">
        <f t="shared" si="6"/>
        <v>152.27700000000002</v>
      </c>
      <c r="I47" s="52">
        <f t="shared" si="6"/>
        <v>214.96099999999998</v>
      </c>
      <c r="J47" s="52">
        <f t="shared" si="6"/>
        <v>239.875</v>
      </c>
      <c r="K47" s="52">
        <f>SUM(K37:K46)</f>
        <v>234.86600000000001</v>
      </c>
    </row>
  </sheetData>
  <mergeCells count="6">
    <mergeCell ref="C4:K4"/>
    <mergeCell ref="C18:K18"/>
    <mergeCell ref="C33:K33"/>
    <mergeCell ref="C34:K34"/>
    <mergeCell ref="C19:K19"/>
    <mergeCell ref="C5:K5"/>
  </mergeCells>
  <pageMargins left="0.22" right="0.22" top="0.75" bottom="0.75" header="0.3" footer="0.3"/>
  <pageSetup scale="79" orientation="portrait" r:id="rId1"/>
  <ignoredErrors>
    <ignoredError sqref="C8:G14 C7:H7 I7:K7" formulaRange="1"/>
  </ignoredErrors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152400</xdr:colOff>
                <xdr:row>3</xdr:row>
                <xdr:rowOff>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W31"/>
  <sheetViews>
    <sheetView tabSelected="1" workbookViewId="0">
      <selection activeCell="N4" sqref="N4"/>
    </sheetView>
  </sheetViews>
  <sheetFormatPr defaultRowHeight="15" x14ac:dyDescent="0.25"/>
  <cols>
    <col min="1" max="1" width="9.140625" style="67"/>
    <col min="2" max="2" width="15.140625" style="67" customWidth="1"/>
    <col min="3" max="20" width="9.140625" style="57"/>
    <col min="21" max="22" width="9.140625" style="58"/>
    <col min="23" max="23" width="15.140625" style="58" customWidth="1"/>
    <col min="24" max="16384" width="9.140625" style="57"/>
  </cols>
  <sheetData>
    <row r="2" spans="1:23" x14ac:dyDescent="0.25">
      <c r="O2" s="24" t="s">
        <v>86</v>
      </c>
    </row>
    <row r="8" spans="1:23" ht="17.25" customHeight="1" x14ac:dyDescent="0.3">
      <c r="A8" s="55" t="s">
        <v>78</v>
      </c>
      <c r="B8" s="56" t="s">
        <v>79</v>
      </c>
      <c r="D8" s="54">
        <v>13.03</v>
      </c>
      <c r="E8" s="68" t="s">
        <v>80</v>
      </c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V8" s="59"/>
      <c r="W8" s="60"/>
    </row>
    <row r="9" spans="1:23" x14ac:dyDescent="0.25">
      <c r="A9" s="61">
        <v>1995</v>
      </c>
      <c r="B9" s="62">
        <v>51.6</v>
      </c>
      <c r="V9" s="63"/>
      <c r="W9" s="64"/>
    </row>
    <row r="10" spans="1:23" x14ac:dyDescent="0.25">
      <c r="A10" s="61">
        <v>1996</v>
      </c>
      <c r="B10" s="65">
        <v>67.599999999999994</v>
      </c>
      <c r="V10" s="63"/>
      <c r="W10" s="66"/>
    </row>
    <row r="11" spans="1:23" x14ac:dyDescent="0.25">
      <c r="A11" s="61">
        <v>1997</v>
      </c>
      <c r="B11" s="65">
        <v>82.9</v>
      </c>
      <c r="V11" s="63"/>
      <c r="W11" s="66"/>
    </row>
    <row r="12" spans="1:23" x14ac:dyDescent="0.25">
      <c r="A12" s="61">
        <v>1998</v>
      </c>
      <c r="B12" s="65">
        <v>93.8</v>
      </c>
      <c r="V12" s="63"/>
      <c r="W12" s="66"/>
    </row>
    <row r="13" spans="1:23" x14ac:dyDescent="0.25">
      <c r="A13" s="61">
        <v>1999</v>
      </c>
      <c r="B13" s="65">
        <v>98.3</v>
      </c>
      <c r="V13" s="63"/>
      <c r="W13" s="66"/>
    </row>
    <row r="14" spans="1:23" x14ac:dyDescent="0.25">
      <c r="A14" s="61">
        <v>2000</v>
      </c>
      <c r="B14" s="65">
        <v>107.8</v>
      </c>
      <c r="V14" s="63"/>
      <c r="W14" s="66"/>
    </row>
    <row r="15" spans="1:23" x14ac:dyDescent="0.25">
      <c r="A15" s="61">
        <v>2001</v>
      </c>
      <c r="B15" s="65">
        <v>143.5</v>
      </c>
      <c r="V15" s="63"/>
      <c r="W15" s="66"/>
    </row>
    <row r="16" spans="1:23" x14ac:dyDescent="0.25">
      <c r="A16" s="61">
        <v>2002</v>
      </c>
      <c r="B16" s="65">
        <v>132.1</v>
      </c>
      <c r="V16" s="63"/>
      <c r="W16" s="66"/>
    </row>
    <row r="17" spans="1:23" x14ac:dyDescent="0.25">
      <c r="A17" s="61">
        <v>2003</v>
      </c>
      <c r="B17" s="65">
        <v>143.9</v>
      </c>
      <c r="V17" s="63"/>
      <c r="W17" s="66"/>
    </row>
    <row r="18" spans="1:23" x14ac:dyDescent="0.25">
      <c r="A18" s="61">
        <v>2004</v>
      </c>
      <c r="B18" s="65">
        <v>157.6</v>
      </c>
      <c r="V18" s="63"/>
      <c r="W18" s="66"/>
    </row>
    <row r="19" spans="1:23" x14ac:dyDescent="0.25">
      <c r="A19" s="61">
        <v>2005</v>
      </c>
      <c r="B19" s="65">
        <v>180.9</v>
      </c>
      <c r="V19" s="63"/>
      <c r="W19" s="66"/>
    </row>
    <row r="20" spans="1:23" x14ac:dyDescent="0.25">
      <c r="A20" s="61">
        <v>2006</v>
      </c>
      <c r="B20" s="65">
        <v>179.7</v>
      </c>
      <c r="V20" s="63"/>
      <c r="W20" s="66"/>
    </row>
    <row r="21" spans="1:23" x14ac:dyDescent="0.25">
      <c r="A21" s="61">
        <v>2007</v>
      </c>
      <c r="B21" s="65">
        <v>210.5</v>
      </c>
      <c r="V21" s="63"/>
      <c r="W21" s="66"/>
    </row>
    <row r="22" spans="1:23" x14ac:dyDescent="0.25">
      <c r="A22" s="61">
        <v>2008</v>
      </c>
      <c r="B22" s="65">
        <v>354.9</v>
      </c>
      <c r="V22" s="63"/>
      <c r="W22" s="66"/>
    </row>
    <row r="23" spans="1:23" x14ac:dyDescent="0.25">
      <c r="A23" s="61">
        <v>2009</v>
      </c>
      <c r="B23" s="65">
        <v>513.5</v>
      </c>
      <c r="V23" s="63"/>
      <c r="W23" s="66"/>
    </row>
    <row r="24" spans="1:23" x14ac:dyDescent="0.25">
      <c r="A24" s="61">
        <v>2010</v>
      </c>
      <c r="B24" s="65">
        <v>592.70000000000005</v>
      </c>
      <c r="V24" s="63"/>
      <c r="W24" s="66"/>
    </row>
    <row r="25" spans="1:23" x14ac:dyDescent="0.25">
      <c r="A25" s="61">
        <v>2011</v>
      </c>
      <c r="B25" s="65">
        <v>613.4</v>
      </c>
      <c r="V25" s="63"/>
      <c r="W25" s="66"/>
    </row>
    <row r="26" spans="1:23" x14ac:dyDescent="0.25">
      <c r="A26" s="61">
        <v>2012</v>
      </c>
      <c r="B26" s="65">
        <v>586.20000000000005</v>
      </c>
      <c r="V26" s="63"/>
      <c r="W26" s="66"/>
    </row>
    <row r="27" spans="1:23" x14ac:dyDescent="0.25">
      <c r="A27" s="61">
        <v>2013</v>
      </c>
      <c r="B27" s="65">
        <v>559.9</v>
      </c>
      <c r="V27" s="63"/>
      <c r="W27" s="66"/>
    </row>
    <row r="28" spans="1:23" x14ac:dyDescent="0.25">
      <c r="A28" s="61">
        <v>2014</v>
      </c>
      <c r="B28" s="65">
        <v>534</v>
      </c>
      <c r="C28" s="58"/>
      <c r="V28" s="63"/>
      <c r="W28" s="66"/>
    </row>
    <row r="29" spans="1:23" x14ac:dyDescent="0.25">
      <c r="A29" s="61">
        <v>2015</v>
      </c>
      <c r="B29" s="65">
        <f>('[1]Position Statement'!$D$35+'[1]Position Statement'!$D$42)/1000</f>
        <v>512.11800000000005</v>
      </c>
      <c r="V29" s="63"/>
      <c r="W29" s="66"/>
    </row>
    <row r="31" spans="1:23" x14ac:dyDescent="0.25">
      <c r="D31" s="57" t="s">
        <v>84</v>
      </c>
    </row>
  </sheetData>
  <mergeCells count="1">
    <mergeCell ref="E8:P8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133350</xdr:colOff>
                <xdr:row>2</xdr:row>
                <xdr:rowOff>133350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13.01</vt:lpstr>
      <vt:lpstr>13.02</vt:lpstr>
      <vt:lpstr>13.03chart</vt:lpstr>
      <vt:lpstr>'13.01'!Print_Area</vt:lpstr>
      <vt:lpstr>'13.02'!Print_Area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2016-06-14T15:22:19Z</cp:lastPrinted>
  <dcterms:created xsi:type="dcterms:W3CDTF">2016-06-14T14:47:50Z</dcterms:created>
  <dcterms:modified xsi:type="dcterms:W3CDTF">2016-08-03T15:24:46Z</dcterms:modified>
</cp:coreProperties>
</file>