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11.01a " sheetId="12" r:id="rId1"/>
    <sheet name="11.01b " sheetId="13" r:id="rId2"/>
    <sheet name="11.02 " sheetId="14" r:id="rId3"/>
    <sheet name="11.03" sheetId="2" r:id="rId4"/>
    <sheet name="11.04" sheetId="3" r:id="rId5"/>
    <sheet name="11.05" sheetId="4" r:id="rId6"/>
    <sheet name="11.06" sheetId="11" r:id="rId7"/>
    <sheet name="11.07" sheetId="5" r:id="rId8"/>
    <sheet name="11.08" sheetId="6"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BOPtemplatePosting">'[1]dropdown codes BOP'!$A:$A</definedName>
    <definedName name="businessform">'[2]Menu Options'!$B$14:$B$19</definedName>
    <definedName name="commencement_year">'[2]Menu Options'!$B$22:$B$89</definedName>
    <definedName name="district">'[2]Menu Options'!$B$4:$B$10</definedName>
    <definedName name="dropdownmenu">'[3]drop down menu'!$A$1:$A$65536</definedName>
    <definedName name="Entry">'[1]dropdown codes Cr-Dr'!$A:$A</definedName>
    <definedName name="Entrycodes">'[3]dropdown codes Cr-Dr'!$A$1:$A$2</definedName>
    <definedName name="fin_inflows">'[2]Menu Options'!$G$34:$G$35</definedName>
    <definedName name="fin_outflows">'[2]Menu Options'!$G$38:$G$39</definedName>
    <definedName name="foreign_franchisee">'[2]Menu Options'!$G$18:$G$19</definedName>
    <definedName name="foreign_services">'[2]Menu Options'!$G$30:$G$31</definedName>
    <definedName name="foreign_trade">'[2]Menu Options'!$G$26:$G$27</definedName>
    <definedName name="offshore">'[2]Menu Options'!$G$22:$G$23</definedName>
    <definedName name="org.type">'[2]Menu Options'!$G$4:$G$10</definedName>
    <definedName name="ownership">'[2]Menu Options'!$G$13:$G$15</definedName>
    <definedName name="_xlnm.Print_Area" localSheetId="0">'11.01a '!$A$1:$Z$43</definedName>
    <definedName name="_xlnm.Print_Area" localSheetId="1">'11.01b '!$B$2:$G$99</definedName>
    <definedName name="_xlnm.Print_Area" localSheetId="3">'11.03'!$A$1:$J$91</definedName>
    <definedName name="_xlnm.Print_Area" localSheetId="4">'11.04'!$A$1:$AS$63</definedName>
    <definedName name="_xlnm.Print_Area" localSheetId="5">'11.05'!$A$1:$M$69</definedName>
    <definedName name="_xlnm.Print_Area" localSheetId="7">'11.07'!$A$1:$BA$63</definedName>
    <definedName name="_xlnm.Print_Area" localSheetId="8">'11.08'!$A$1:$AS$58</definedName>
    <definedName name="_xlnm.Print_Titles" localSheetId="1">'11.01b '!$3:$3</definedName>
    <definedName name="prospect">[4]Prospect!$C$8:$G$95</definedName>
    <definedName name="Responses">[5]Sheet2!$A$1:$A$8</definedName>
    <definedName name="Weight" localSheetId="1">'[6]Index Estimation'!#REF!</definedName>
    <definedName name="Weight">'[6]Index Estimation'!#REF!</definedName>
  </definedNames>
  <calcPr calcId="145621"/>
</workbook>
</file>

<file path=xl/calcChain.xml><?xml version="1.0" encoding="utf-8"?>
<calcChain xmlns="http://schemas.openxmlformats.org/spreadsheetml/2006/main">
  <c r="AH50" i="5" l="1"/>
  <c r="AG50" i="5"/>
  <c r="AF50" i="5"/>
  <c r="AE50" i="5"/>
  <c r="AD50" i="5"/>
  <c r="AC50" i="5"/>
  <c r="AB50" i="5"/>
  <c r="AA50" i="5"/>
  <c r="Z50" i="5"/>
  <c r="Y50" i="5"/>
  <c r="X50" i="5"/>
  <c r="W50" i="5"/>
  <c r="V50" i="5"/>
  <c r="U50" i="5"/>
  <c r="T50" i="5"/>
  <c r="S50" i="5"/>
  <c r="R50" i="5"/>
  <c r="Q50" i="5"/>
  <c r="P50" i="5"/>
  <c r="O50" i="5"/>
  <c r="N50" i="5"/>
  <c r="M50" i="5"/>
  <c r="L50" i="5"/>
  <c r="K50" i="5"/>
  <c r="J50" i="5"/>
  <c r="I50" i="5"/>
  <c r="H50" i="5"/>
  <c r="G50" i="5"/>
  <c r="F50" i="5"/>
  <c r="E50" i="5"/>
  <c r="D50" i="5"/>
  <c r="D42" i="3" l="1"/>
  <c r="D13" i="3" s="1"/>
  <c r="E42" i="3"/>
  <c r="E16" i="3" s="1"/>
  <c r="F42" i="3"/>
  <c r="F13" i="3" s="1"/>
  <c r="G42" i="3"/>
  <c r="G16" i="3" s="1"/>
  <c r="H42" i="3"/>
  <c r="H13" i="3" s="1"/>
  <c r="I42" i="3"/>
  <c r="I16" i="3" s="1"/>
  <c r="J42" i="3"/>
  <c r="J13" i="3" s="1"/>
  <c r="K42" i="3"/>
  <c r="K16" i="3" s="1"/>
  <c r="L42" i="3"/>
  <c r="L13" i="3" s="1"/>
  <c r="M42" i="3"/>
  <c r="M16" i="3" s="1"/>
  <c r="N42" i="3"/>
  <c r="N13" i="3" s="1"/>
  <c r="N40" i="3" l="1"/>
  <c r="L40" i="3"/>
  <c r="J40" i="3"/>
  <c r="H40" i="3"/>
  <c r="F40" i="3"/>
  <c r="D40" i="3"/>
  <c r="M37" i="3"/>
  <c r="K37" i="3"/>
  <c r="I37" i="3"/>
  <c r="G37" i="3"/>
  <c r="E37" i="3"/>
  <c r="N34" i="3"/>
  <c r="L34" i="3"/>
  <c r="J34" i="3"/>
  <c r="H34" i="3"/>
  <c r="F34" i="3"/>
  <c r="D34" i="3"/>
  <c r="M31" i="3"/>
  <c r="K31" i="3"/>
  <c r="I31" i="3"/>
  <c r="G31" i="3"/>
  <c r="E31" i="3"/>
  <c r="N28" i="3"/>
  <c r="L28" i="3"/>
  <c r="J28" i="3"/>
  <c r="H28" i="3"/>
  <c r="F28" i="3"/>
  <c r="D28" i="3"/>
  <c r="M25" i="3"/>
  <c r="K25" i="3"/>
  <c r="I25" i="3"/>
  <c r="G25" i="3"/>
  <c r="E25" i="3"/>
  <c r="N22" i="3"/>
  <c r="L22" i="3"/>
  <c r="J22" i="3"/>
  <c r="H22" i="3"/>
  <c r="F22" i="3"/>
  <c r="D22" i="3"/>
  <c r="M19" i="3"/>
  <c r="K19" i="3"/>
  <c r="I19" i="3"/>
  <c r="G19" i="3"/>
  <c r="E19" i="3"/>
  <c r="N16" i="3"/>
  <c r="N43" i="3" s="1"/>
  <c r="L16" i="3"/>
  <c r="L43" i="3" s="1"/>
  <c r="J16" i="3"/>
  <c r="J43" i="3" s="1"/>
  <c r="H16" i="3"/>
  <c r="H43" i="3" s="1"/>
  <c r="F16" i="3"/>
  <c r="F43" i="3" s="1"/>
  <c r="D16" i="3"/>
  <c r="D43" i="3" s="1"/>
  <c r="M13" i="3"/>
  <c r="K13" i="3"/>
  <c r="I13" i="3"/>
  <c r="G13" i="3"/>
  <c r="E13" i="3"/>
  <c r="M40" i="3"/>
  <c r="K40" i="3"/>
  <c r="I40" i="3"/>
  <c r="G40" i="3"/>
  <c r="E40" i="3"/>
  <c r="N37" i="3"/>
  <c r="L37" i="3"/>
  <c r="J37" i="3"/>
  <c r="H37" i="3"/>
  <c r="F37" i="3"/>
  <c r="D37" i="3"/>
  <c r="M34" i="3"/>
  <c r="K34" i="3"/>
  <c r="I34" i="3"/>
  <c r="G34" i="3"/>
  <c r="E34" i="3"/>
  <c r="N31" i="3"/>
  <c r="L31" i="3"/>
  <c r="J31" i="3"/>
  <c r="H31" i="3"/>
  <c r="F31" i="3"/>
  <c r="D31" i="3"/>
  <c r="M28" i="3"/>
  <c r="K28" i="3"/>
  <c r="I28" i="3"/>
  <c r="G28" i="3"/>
  <c r="E28" i="3"/>
  <c r="N25" i="3"/>
  <c r="L25" i="3"/>
  <c r="J25" i="3"/>
  <c r="H25" i="3"/>
  <c r="F25" i="3"/>
  <c r="D25" i="3"/>
  <c r="M22" i="3"/>
  <c r="K22" i="3"/>
  <c r="I22" i="3"/>
  <c r="G22" i="3"/>
  <c r="E22" i="3"/>
  <c r="N19" i="3"/>
  <c r="L19" i="3"/>
  <c r="J19" i="3"/>
  <c r="H19" i="3"/>
  <c r="F19" i="3"/>
  <c r="D19" i="3"/>
  <c r="AR29" i="6"/>
  <c r="AR21" i="6"/>
  <c r="AR13" i="6"/>
  <c r="G43" i="3" l="1"/>
  <c r="K43" i="3"/>
  <c r="E43" i="3"/>
  <c r="I43" i="3"/>
  <c r="M43" i="3"/>
  <c r="AZ39" i="5"/>
  <c r="AY39" i="5"/>
  <c r="AZ36" i="5"/>
  <c r="AY36" i="5"/>
  <c r="AZ33" i="5"/>
  <c r="AY33" i="5"/>
  <c r="AZ30" i="5"/>
  <c r="AY30" i="5"/>
  <c r="AZ27" i="5"/>
  <c r="AY27" i="5"/>
  <c r="AZ42" i="5"/>
  <c r="AY42" i="5"/>
  <c r="AZ24" i="5"/>
  <c r="AY24" i="5"/>
  <c r="AZ21" i="5"/>
  <c r="AY21" i="5"/>
  <c r="AZ12" i="5"/>
  <c r="AY12" i="5"/>
  <c r="L26" i="4"/>
  <c r="K26" i="4"/>
  <c r="AP43" i="3"/>
  <c r="AQ43" i="3"/>
  <c r="AQ42" i="3"/>
  <c r="AP42" i="3"/>
  <c r="H62" i="2"/>
  <c r="H61" i="2"/>
  <c r="F61" i="2"/>
  <c r="F62" i="2"/>
  <c r="AY50" i="5" l="1"/>
  <c r="J25" i="11"/>
  <c r="J22" i="11"/>
  <c r="J19" i="11"/>
  <c r="J16" i="11"/>
  <c r="J13" i="11"/>
  <c r="J10" i="11"/>
  <c r="H28" i="11"/>
  <c r="K40" i="4"/>
  <c r="K34" i="4"/>
  <c r="K30" i="4"/>
  <c r="K24" i="4"/>
  <c r="K20" i="4"/>
  <c r="K16" i="4"/>
  <c r="K12" i="4"/>
  <c r="L12" i="4"/>
  <c r="L16" i="4"/>
  <c r="L20" i="4"/>
  <c r="L24" i="4"/>
  <c r="L30" i="4"/>
  <c r="L34" i="4"/>
  <c r="L40" i="4"/>
  <c r="I61" i="2"/>
  <c r="G45" i="14"/>
  <c r="G43" i="14"/>
  <c r="G38" i="14"/>
  <c r="G41" i="14"/>
  <c r="G40" i="14"/>
  <c r="G39" i="14"/>
  <c r="G34" i="14"/>
  <c r="G35" i="14"/>
  <c r="G36" i="14"/>
  <c r="G37" i="14"/>
  <c r="G33" i="14"/>
  <c r="G32" i="14"/>
  <c r="G54" i="13"/>
  <c r="G53" i="13"/>
  <c r="G52" i="13"/>
  <c r="G51" i="13"/>
  <c r="G50" i="13"/>
  <c r="G49" i="13"/>
  <c r="G48" i="13"/>
  <c r="G47" i="13"/>
  <c r="G46" i="13"/>
  <c r="G45" i="13"/>
  <c r="G44" i="13"/>
  <c r="G43" i="13"/>
  <c r="G42" i="13"/>
  <c r="G41" i="13"/>
  <c r="G40" i="13"/>
  <c r="G39" i="13"/>
  <c r="G38" i="13"/>
  <c r="G37" i="13"/>
  <c r="G36" i="13"/>
  <c r="G35" i="13"/>
  <c r="G34" i="13"/>
  <c r="G33" i="13"/>
  <c r="G32" i="13"/>
  <c r="G31" i="13"/>
  <c r="G29" i="13"/>
  <c r="G28" i="13"/>
  <c r="G27" i="13"/>
  <c r="G26" i="13"/>
  <c r="G24" i="13"/>
  <c r="G23" i="13"/>
  <c r="G22" i="13"/>
  <c r="G21" i="13"/>
  <c r="G20" i="13"/>
  <c r="G19" i="13"/>
  <c r="G18" i="13"/>
  <c r="G17" i="13"/>
  <c r="G16" i="13"/>
  <c r="G15" i="13"/>
  <c r="G14" i="13"/>
  <c r="G13" i="13"/>
  <c r="G12" i="13"/>
  <c r="G11" i="13"/>
  <c r="G9" i="13"/>
  <c r="G8" i="13"/>
  <c r="G7" i="13"/>
  <c r="G6" i="13"/>
  <c r="G5" i="13"/>
  <c r="AY40" i="5" l="1"/>
  <c r="K11" i="4"/>
  <c r="K47" i="4" s="1"/>
  <c r="L11" i="4"/>
  <c r="L47" i="4" s="1"/>
  <c r="AY25" i="5"/>
  <c r="AY37" i="5"/>
  <c r="AY19" i="5"/>
  <c r="AY31" i="5"/>
  <c r="AY43" i="5"/>
  <c r="AY22" i="5"/>
  <c r="AY34" i="5"/>
  <c r="AY47" i="5"/>
  <c r="AY13" i="5"/>
  <c r="AY28" i="5"/>
  <c r="AY51" i="5" l="1"/>
  <c r="AD34" i="12" l="1"/>
  <c r="AD33" i="12"/>
  <c r="AD32" i="12"/>
  <c r="AD31" i="12"/>
  <c r="AD30" i="12" s="1"/>
  <c r="AC30" i="12"/>
  <c r="AB30" i="12"/>
  <c r="AD29" i="12"/>
  <c r="AD28" i="12"/>
  <c r="AD26" i="12" s="1"/>
  <c r="AD27" i="12"/>
  <c r="AC26" i="12"/>
  <c r="AC24" i="12" s="1"/>
  <c r="AB26" i="12"/>
  <c r="AB24" i="12" s="1"/>
  <c r="AD25" i="12"/>
  <c r="AD23" i="12"/>
  <c r="AD22" i="12"/>
  <c r="AD21" i="12"/>
  <c r="AD20" i="12"/>
  <c r="AD19" i="12"/>
  <c r="AD18" i="12"/>
  <c r="AD17" i="12"/>
  <c r="AD16" i="12"/>
  <c r="AC15" i="12"/>
  <c r="AC13" i="12" s="1"/>
  <c r="AB15" i="12"/>
  <c r="AB13" i="12" s="1"/>
  <c r="AD14" i="12"/>
  <c r="AD24" i="12" l="1"/>
  <c r="AB12" i="12"/>
  <c r="AC12" i="12"/>
  <c r="AD15" i="12"/>
  <c r="AD13" i="12" s="1"/>
  <c r="AD12" i="12" s="1"/>
  <c r="AQ21" i="6" l="1"/>
  <c r="AQ13" i="6"/>
  <c r="G25" i="14" l="1"/>
  <c r="G24" i="14"/>
  <c r="G23" i="14"/>
  <c r="G22" i="14"/>
  <c r="G21" i="14"/>
  <c r="G20" i="14"/>
  <c r="G19" i="14"/>
  <c r="G18" i="14"/>
  <c r="G17" i="14"/>
  <c r="G16" i="14"/>
  <c r="G15" i="14"/>
  <c r="G14" i="14"/>
  <c r="G13" i="14"/>
  <c r="G12" i="14"/>
  <c r="G11" i="14"/>
  <c r="G10" i="14"/>
  <c r="G9" i="14"/>
  <c r="G8" i="14"/>
  <c r="G7" i="14"/>
  <c r="G6" i="14"/>
  <c r="G5" i="14"/>
  <c r="G4" i="14"/>
  <c r="D51" i="13"/>
  <c r="D46" i="13"/>
  <c r="D45" i="13" s="1"/>
  <c r="D36" i="13"/>
  <c r="D33" i="13"/>
  <c r="D32" i="13" s="1"/>
  <c r="D11" i="13"/>
  <c r="AA34" i="12"/>
  <c r="X34" i="12"/>
  <c r="U34" i="12"/>
  <c r="R34" i="12"/>
  <c r="O34" i="12"/>
  <c r="L34" i="12"/>
  <c r="I34" i="12"/>
  <c r="F34" i="12"/>
  <c r="AA33" i="12"/>
  <c r="X33" i="12"/>
  <c r="U33" i="12"/>
  <c r="R33" i="12"/>
  <c r="O33" i="12"/>
  <c r="L33" i="12"/>
  <c r="I33" i="12"/>
  <c r="F33" i="12"/>
  <c r="AA32" i="12"/>
  <c r="X32" i="12"/>
  <c r="T32" i="12"/>
  <c r="S32" i="12"/>
  <c r="R32" i="12"/>
  <c r="Q32" i="12"/>
  <c r="P32" i="12"/>
  <c r="N32" i="12"/>
  <c r="M32" i="12"/>
  <c r="O32" i="12" s="1"/>
  <c r="L32" i="12"/>
  <c r="K32" i="12"/>
  <c r="J32" i="12"/>
  <c r="I32" i="12"/>
  <c r="H32" i="12"/>
  <c r="G32" i="12"/>
  <c r="F32" i="12"/>
  <c r="AA31" i="12"/>
  <c r="X31" i="12"/>
  <c r="U31" i="12"/>
  <c r="R31" i="12"/>
  <c r="O31" i="12"/>
  <c r="L31" i="12"/>
  <c r="I31" i="12"/>
  <c r="F31" i="12"/>
  <c r="AA30" i="12"/>
  <c r="Z30" i="12"/>
  <c r="Y30" i="12"/>
  <c r="X30" i="12"/>
  <c r="W30" i="12"/>
  <c r="V30" i="12"/>
  <c r="T30" i="12"/>
  <c r="S30" i="12"/>
  <c r="R30" i="12"/>
  <c r="Q30" i="12"/>
  <c r="P30" i="12"/>
  <c r="N30" i="12"/>
  <c r="M30" i="12"/>
  <c r="L30" i="12"/>
  <c r="K30" i="12"/>
  <c r="J30" i="12"/>
  <c r="I30" i="12"/>
  <c r="H30" i="12"/>
  <c r="G30" i="12"/>
  <c r="F30" i="12"/>
  <c r="E30" i="12"/>
  <c r="D30" i="12"/>
  <c r="AA29" i="12"/>
  <c r="X29" i="12"/>
  <c r="U29" i="12"/>
  <c r="R29" i="12"/>
  <c r="O29" i="12"/>
  <c r="L29" i="12"/>
  <c r="I29" i="12"/>
  <c r="AA28" i="12"/>
  <c r="X28" i="12"/>
  <c r="X26" i="12" s="1"/>
  <c r="U28" i="12"/>
  <c r="R28" i="12"/>
  <c r="R26" i="12" s="1"/>
  <c r="O28" i="12"/>
  <c r="L28" i="12"/>
  <c r="I28" i="12"/>
  <c r="AA27" i="12"/>
  <c r="X27" i="12"/>
  <c r="U27" i="12"/>
  <c r="U26" i="12" s="1"/>
  <c r="U24" i="12" s="1"/>
  <c r="R27" i="12"/>
  <c r="O27" i="12"/>
  <c r="L27" i="12"/>
  <c r="I27" i="12"/>
  <c r="W26" i="12"/>
  <c r="V26" i="12"/>
  <c r="T26" i="12"/>
  <c r="S26" i="12"/>
  <c r="Q26" i="12"/>
  <c r="P26" i="12"/>
  <c r="O26" i="12"/>
  <c r="N26" i="12"/>
  <c r="M26" i="12"/>
  <c r="L26" i="12"/>
  <c r="K26" i="12"/>
  <c r="J26" i="12"/>
  <c r="I26" i="12"/>
  <c r="H26" i="12"/>
  <c r="G26" i="12"/>
  <c r="E26" i="12"/>
  <c r="D26" i="12"/>
  <c r="AA25" i="12"/>
  <c r="X25" i="12"/>
  <c r="U25" i="12"/>
  <c r="R25" i="12"/>
  <c r="O25" i="12"/>
  <c r="L25" i="12"/>
  <c r="I25" i="12"/>
  <c r="Z24" i="12"/>
  <c r="Y24" i="12"/>
  <c r="W24" i="12"/>
  <c r="V24" i="12"/>
  <c r="T24" i="12"/>
  <c r="S24" i="12"/>
  <c r="Q24" i="12"/>
  <c r="P24" i="12"/>
  <c r="O24" i="12"/>
  <c r="N24" i="12"/>
  <c r="M24" i="12"/>
  <c r="L24" i="12"/>
  <c r="K24" i="12"/>
  <c r="J24" i="12"/>
  <c r="I24" i="12"/>
  <c r="H24" i="12"/>
  <c r="G24" i="12"/>
  <c r="F24" i="12"/>
  <c r="E24" i="12"/>
  <c r="D24" i="12"/>
  <c r="AA23" i="12"/>
  <c r="X23" i="12"/>
  <c r="U23" i="12"/>
  <c r="R23" i="12"/>
  <c r="O23" i="12"/>
  <c r="L23" i="12"/>
  <c r="I23" i="12"/>
  <c r="F23" i="12"/>
  <c r="AA22" i="12"/>
  <c r="X22" i="12"/>
  <c r="U22" i="12"/>
  <c r="R22" i="12"/>
  <c r="O22" i="12"/>
  <c r="L22" i="12"/>
  <c r="I22" i="12"/>
  <c r="F22" i="12"/>
  <c r="AA21" i="12"/>
  <c r="X21" i="12"/>
  <c r="U21" i="12"/>
  <c r="R21" i="12"/>
  <c r="O21" i="12"/>
  <c r="L21" i="12"/>
  <c r="I21" i="12"/>
  <c r="F21" i="12"/>
  <c r="AA20" i="12"/>
  <c r="X20" i="12"/>
  <c r="U20" i="12"/>
  <c r="R20" i="12"/>
  <c r="O20" i="12"/>
  <c r="L20" i="12"/>
  <c r="I20" i="12"/>
  <c r="F20" i="12"/>
  <c r="AA19" i="12"/>
  <c r="X19" i="12"/>
  <c r="U19" i="12"/>
  <c r="R19" i="12"/>
  <c r="O19" i="12"/>
  <c r="L19" i="12"/>
  <c r="I19" i="12"/>
  <c r="F19" i="12"/>
  <c r="AA18" i="12"/>
  <c r="X18" i="12"/>
  <c r="U18" i="12"/>
  <c r="R18" i="12"/>
  <c r="O18" i="12"/>
  <c r="L18" i="12"/>
  <c r="I18" i="12"/>
  <c r="F18" i="12"/>
  <c r="AA17" i="12"/>
  <c r="X17" i="12"/>
  <c r="U17" i="12"/>
  <c r="R17" i="12"/>
  <c r="O17" i="12"/>
  <c r="L17" i="12"/>
  <c r="I17" i="12"/>
  <c r="F17" i="12"/>
  <c r="AA16" i="12"/>
  <c r="AA15" i="12" s="1"/>
  <c r="X16" i="12"/>
  <c r="X15" i="12" s="1"/>
  <c r="X13" i="12" s="1"/>
  <c r="U16" i="12"/>
  <c r="R16" i="12"/>
  <c r="O16" i="12"/>
  <c r="L16" i="12"/>
  <c r="I16" i="12"/>
  <c r="F16" i="12"/>
  <c r="Z15" i="12"/>
  <c r="Z13" i="12" s="1"/>
  <c r="Y15" i="12"/>
  <c r="Y13" i="12" s="1"/>
  <c r="W15" i="12"/>
  <c r="V15" i="12"/>
  <c r="U15" i="12"/>
  <c r="T15" i="12"/>
  <c r="S15" i="12"/>
  <c r="R15" i="12"/>
  <c r="Q15" i="12"/>
  <c r="P15" i="12"/>
  <c r="O15" i="12"/>
  <c r="N15" i="12"/>
  <c r="M15" i="12"/>
  <c r="L15" i="12"/>
  <c r="K15" i="12"/>
  <c r="J15" i="12"/>
  <c r="I15" i="12"/>
  <c r="H15" i="12"/>
  <c r="G15" i="12"/>
  <c r="F15" i="12"/>
  <c r="E15" i="12"/>
  <c r="D15" i="12"/>
  <c r="AA14" i="12"/>
  <c r="X14" i="12"/>
  <c r="U14" i="12"/>
  <c r="R14" i="12"/>
  <c r="O14" i="12"/>
  <c r="L14" i="12"/>
  <c r="I14" i="12"/>
  <c r="F14" i="12"/>
  <c r="W13" i="12"/>
  <c r="V13" i="12"/>
  <c r="U13" i="12"/>
  <c r="T13" i="12"/>
  <c r="S13" i="12"/>
  <c r="R13" i="12"/>
  <c r="Q13" i="12"/>
  <c r="P13" i="12"/>
  <c r="O13" i="12"/>
  <c r="N13" i="12"/>
  <c r="M13" i="12"/>
  <c r="L13" i="12"/>
  <c r="K13" i="12"/>
  <c r="J13" i="12"/>
  <c r="I13" i="12"/>
  <c r="H13" i="12"/>
  <c r="G13" i="12"/>
  <c r="F13" i="12"/>
  <c r="E13" i="12"/>
  <c r="D13" i="12"/>
  <c r="W12" i="12"/>
  <c r="V12" i="12"/>
  <c r="T12" i="12"/>
  <c r="S12" i="12"/>
  <c r="Q12" i="12"/>
  <c r="P12" i="12"/>
  <c r="N12" i="12"/>
  <c r="M12" i="12"/>
  <c r="L12" i="12"/>
  <c r="K12" i="12"/>
  <c r="J12" i="12"/>
  <c r="I12" i="12"/>
  <c r="H12" i="12"/>
  <c r="G12" i="12"/>
  <c r="E12" i="12"/>
  <c r="D12" i="12"/>
  <c r="R24" i="12" l="1"/>
  <c r="R12" i="12" s="1"/>
  <c r="X24" i="12"/>
  <c r="X12" i="12" s="1"/>
  <c r="AA26" i="12"/>
  <c r="O30" i="12"/>
  <c r="O12" i="12" s="1"/>
  <c r="F12" i="12"/>
  <c r="U32" i="12"/>
  <c r="U30" i="12" s="1"/>
  <c r="U12" i="12" s="1"/>
  <c r="AA24" i="12"/>
  <c r="Y12" i="12"/>
  <c r="Z12" i="12"/>
  <c r="AA13" i="12"/>
  <c r="AA12" i="12" s="1"/>
  <c r="AN50" i="5"/>
  <c r="AN13" i="5" s="1"/>
  <c r="AO50" i="5"/>
  <c r="AP50" i="5"/>
  <c r="AQ50" i="5"/>
  <c r="AR50" i="5"/>
  <c r="AS50" i="5"/>
  <c r="AT50" i="5"/>
  <c r="AU50" i="5"/>
  <c r="AV50" i="5"/>
  <c r="AW50" i="5"/>
  <c r="AX50" i="5"/>
  <c r="AO51" i="5"/>
  <c r="AP51" i="5"/>
  <c r="AQ51" i="5"/>
  <c r="AR51" i="5"/>
  <c r="AS51" i="5"/>
  <c r="AT51" i="5"/>
  <c r="AU51" i="5"/>
  <c r="AV51" i="5"/>
  <c r="AW51" i="5"/>
  <c r="I60" i="2" l="1"/>
  <c r="I59" i="2"/>
  <c r="I58" i="2"/>
  <c r="H60" i="2"/>
  <c r="I62" i="2"/>
  <c r="H59" i="2"/>
  <c r="H58" i="2"/>
  <c r="F60" i="2"/>
  <c r="F59" i="2"/>
  <c r="AO42" i="3"/>
  <c r="J12" i="4"/>
  <c r="I28" i="11" l="1"/>
  <c r="J28" i="11" s="1"/>
  <c r="AZ50" i="5"/>
  <c r="AZ37" i="5" l="1"/>
  <c r="AZ28" i="5"/>
  <c r="AZ31" i="5"/>
  <c r="AZ13" i="5"/>
  <c r="AZ43" i="5"/>
  <c r="AZ19" i="5"/>
  <c r="AZ40" i="5"/>
  <c r="AZ22" i="5"/>
  <c r="AZ34" i="5"/>
  <c r="AZ47" i="5"/>
  <c r="AZ25" i="5"/>
  <c r="AP13" i="6"/>
  <c r="AP21" i="6"/>
  <c r="AP29" i="6"/>
  <c r="AZ51" i="5" l="1"/>
  <c r="D28" i="11"/>
  <c r="E28" i="11"/>
  <c r="F28" i="11"/>
  <c r="G28" i="11"/>
  <c r="C28" i="11"/>
  <c r="J16" i="4" l="1"/>
  <c r="J11" i="4" s="1"/>
  <c r="J47" i="4" s="1"/>
  <c r="AO43" i="3" l="1"/>
  <c r="AO29" i="6" l="1"/>
  <c r="AO21" i="6"/>
  <c r="AO13" i="6"/>
  <c r="AN43" i="3" l="1"/>
  <c r="AL42" i="3"/>
  <c r="AM42" i="3"/>
  <c r="AN42" i="3"/>
  <c r="AN51" i="5"/>
  <c r="I40" i="4"/>
  <c r="I34" i="4"/>
  <c r="I30" i="4"/>
  <c r="I24" i="4"/>
  <c r="I20" i="4"/>
  <c r="I16" i="4"/>
  <c r="I12" i="4"/>
  <c r="I11" i="4" l="1"/>
  <c r="I47" i="4" s="1"/>
  <c r="AN13" i="6" l="1"/>
  <c r="AN21" i="6"/>
  <c r="AN29" i="6"/>
  <c r="AJ50" i="5" l="1"/>
  <c r="AK50" i="5"/>
  <c r="AL50" i="5"/>
  <c r="AM50" i="5"/>
  <c r="AI50" i="5"/>
  <c r="AM47" i="5"/>
  <c r="AM43" i="5"/>
  <c r="AM37" i="5"/>
  <c r="AM31" i="5"/>
  <c r="AM25" i="5"/>
  <c r="AM19" i="5"/>
  <c r="AL43" i="5"/>
  <c r="AL47" i="5"/>
  <c r="AL37" i="5"/>
  <c r="AL31" i="5"/>
  <c r="AL25" i="5"/>
  <c r="AL19" i="5"/>
  <c r="E12" i="4"/>
  <c r="F12" i="4"/>
  <c r="G12" i="4"/>
  <c r="H12" i="4"/>
  <c r="D12" i="4"/>
  <c r="H16" i="4"/>
  <c r="G16" i="4"/>
  <c r="F16" i="4"/>
  <c r="E16" i="4"/>
  <c r="D16" i="4"/>
  <c r="F20" i="4"/>
  <c r="G20" i="4"/>
  <c r="H20" i="4"/>
  <c r="E20" i="4"/>
  <c r="D20" i="4"/>
  <c r="E26" i="4"/>
  <c r="E24" i="4" s="1"/>
  <c r="F26" i="4"/>
  <c r="F24" i="4" s="1"/>
  <c r="G26" i="4"/>
  <c r="G24" i="4" s="1"/>
  <c r="H26" i="4"/>
  <c r="H24" i="4" s="1"/>
  <c r="D26" i="4"/>
  <c r="D24" i="4" s="1"/>
  <c r="E30" i="4"/>
  <c r="F30" i="4"/>
  <c r="G30" i="4"/>
  <c r="H30" i="4"/>
  <c r="D30" i="4"/>
  <c r="H34" i="4"/>
  <c r="G34" i="4"/>
  <c r="F34" i="4"/>
  <c r="E34" i="4"/>
  <c r="D34" i="4"/>
  <c r="F40" i="4"/>
  <c r="G40" i="4"/>
  <c r="H40" i="4"/>
  <c r="E40" i="4"/>
  <c r="D40" i="4"/>
  <c r="AL37" i="3"/>
  <c r="AM37" i="3"/>
  <c r="AL34" i="3"/>
  <c r="AM34" i="3"/>
  <c r="AL31" i="3"/>
  <c r="AM31" i="3"/>
  <c r="AL28" i="3"/>
  <c r="AM28" i="3"/>
  <c r="AL25" i="3"/>
  <c r="AM25" i="3"/>
  <c r="AL22" i="3"/>
  <c r="AM22" i="3"/>
  <c r="AL19" i="3"/>
  <c r="AM19" i="3"/>
  <c r="AL16" i="3"/>
  <c r="AM16" i="3"/>
  <c r="AL13" i="3"/>
  <c r="AM13" i="3"/>
  <c r="AL40" i="3"/>
  <c r="AM40" i="3"/>
  <c r="AL43" i="3" l="1"/>
  <c r="AM43" i="3"/>
  <c r="H11" i="4"/>
  <c r="F11" i="4"/>
  <c r="F47" i="4" s="1"/>
  <c r="D11" i="4"/>
  <c r="G11" i="4"/>
  <c r="E11" i="4"/>
  <c r="E47" i="4" s="1"/>
  <c r="AM13" i="5"/>
  <c r="AM22" i="5"/>
  <c r="AM28" i="5"/>
  <c r="AM34" i="5"/>
  <c r="AM40" i="5"/>
  <c r="AL13" i="5"/>
  <c r="AL22" i="5"/>
  <c r="AL28" i="5"/>
  <c r="AL34" i="5"/>
  <c r="AL40" i="5"/>
  <c r="H47" i="4"/>
  <c r="G47" i="4"/>
  <c r="D47" i="4"/>
  <c r="AL51" i="5" l="1"/>
  <c r="AM51" i="5"/>
  <c r="I37" i="2" l="1"/>
  <c r="I38" i="2"/>
  <c r="I39" i="2"/>
  <c r="I40" i="2"/>
  <c r="I42" i="2"/>
  <c r="I43" i="2"/>
  <c r="I44" i="2"/>
  <c r="I45" i="2"/>
  <c r="I46" i="2"/>
  <c r="I48" i="2"/>
  <c r="I49" i="2"/>
  <c r="I50" i="2"/>
  <c r="I51" i="2"/>
  <c r="I52" i="2"/>
  <c r="I54" i="2"/>
  <c r="I55" i="2"/>
  <c r="I56" i="2"/>
  <c r="I57" i="2"/>
  <c r="H56" i="2"/>
  <c r="H57" i="2"/>
  <c r="H55" i="2"/>
  <c r="H45" i="2"/>
  <c r="F58" i="2"/>
  <c r="AL35" i="6" l="1"/>
  <c r="AI35" i="6"/>
  <c r="AH35" i="6"/>
  <c r="AG35" i="6"/>
  <c r="AC35" i="6"/>
  <c r="AB35" i="6"/>
  <c r="AA35" i="6"/>
  <c r="Y35" i="6"/>
  <c r="X35" i="6"/>
  <c r="W35" i="6"/>
  <c r="V35" i="6"/>
  <c r="U35" i="6"/>
  <c r="T35" i="6"/>
  <c r="S35" i="6"/>
  <c r="AL34" i="6"/>
  <c r="AI34" i="6"/>
  <c r="AH34" i="6"/>
  <c r="AG34" i="6"/>
  <c r="AC34" i="6"/>
  <c r="AB34" i="6"/>
  <c r="AA34" i="6"/>
  <c r="Y34" i="6"/>
  <c r="X34" i="6"/>
  <c r="W34" i="6"/>
  <c r="V34" i="6"/>
  <c r="U34" i="6"/>
  <c r="T34" i="6"/>
  <c r="S34" i="6"/>
  <c r="AL33" i="6"/>
  <c r="AI33" i="6"/>
  <c r="AH33" i="6"/>
  <c r="AG33" i="6"/>
  <c r="AF33" i="6"/>
  <c r="AB33" i="6"/>
  <c r="AA33" i="6"/>
  <c r="Y33" i="6"/>
  <c r="X33" i="6"/>
  <c r="W33" i="6"/>
  <c r="V33" i="6"/>
  <c r="U33" i="6"/>
  <c r="T33" i="6"/>
  <c r="S33" i="6"/>
  <c r="AL32" i="6"/>
  <c r="AI32" i="6"/>
  <c r="AH32" i="6"/>
  <c r="AG32" i="6"/>
  <c r="AF32" i="6"/>
  <c r="AB32" i="6"/>
  <c r="AA32" i="6"/>
  <c r="Y32" i="6"/>
  <c r="X32" i="6"/>
  <c r="W32" i="6"/>
  <c r="V32" i="6"/>
  <c r="U32" i="6"/>
  <c r="T32" i="6"/>
  <c r="S32" i="6"/>
  <c r="AL31" i="6"/>
  <c r="AI31" i="6"/>
  <c r="AH31" i="6"/>
  <c r="AG31" i="6"/>
  <c r="AB31" i="6"/>
  <c r="AA31" i="6"/>
  <c r="Y31" i="6"/>
  <c r="X31" i="6"/>
  <c r="W31" i="6"/>
  <c r="V31" i="6"/>
  <c r="U31" i="6"/>
  <c r="T31" i="6"/>
  <c r="S31" i="6"/>
  <c r="AL30" i="6"/>
  <c r="AI30" i="6"/>
  <c r="AH30" i="6"/>
  <c r="AG30" i="6"/>
  <c r="AB30" i="6"/>
  <c r="AA30" i="6"/>
  <c r="Z30" i="6"/>
  <c r="Y30" i="6"/>
  <c r="X30" i="6"/>
  <c r="W30" i="6"/>
  <c r="V30" i="6"/>
  <c r="U30" i="6"/>
  <c r="T30" i="6"/>
  <c r="S30" i="6"/>
  <c r="AH28" i="6"/>
  <c r="AG28" i="6"/>
  <c r="AE28" i="6"/>
  <c r="AD28" i="6"/>
  <c r="AC28" i="6"/>
  <c r="AB28" i="6"/>
  <c r="AA28" i="6"/>
  <c r="Z28" i="6"/>
  <c r="Y28" i="6"/>
  <c r="X28" i="6"/>
  <c r="W28" i="6"/>
  <c r="V28" i="6"/>
  <c r="U28" i="6"/>
  <c r="T28" i="6"/>
  <c r="S28" i="6"/>
  <c r="R28" i="6"/>
  <c r="Q28" i="6"/>
  <c r="P28" i="6"/>
  <c r="O28" i="6"/>
  <c r="N28" i="6"/>
  <c r="M28" i="6"/>
  <c r="L28" i="6"/>
  <c r="K28" i="6"/>
  <c r="J28" i="6"/>
  <c r="I28" i="6"/>
  <c r="H28" i="6"/>
  <c r="G28" i="6"/>
  <c r="F28" i="6"/>
  <c r="E28" i="6"/>
  <c r="AF27" i="6"/>
  <c r="AF35" i="6" s="1"/>
  <c r="AF26" i="6"/>
  <c r="AF23" i="6"/>
  <c r="AF22" i="6"/>
  <c r="AM21" i="6"/>
  <c r="AL21" i="6"/>
  <c r="AK21" i="6"/>
  <c r="AJ21" i="6"/>
  <c r="AI21" i="6"/>
  <c r="AH20" i="6"/>
  <c r="AG20" i="6"/>
  <c r="AE20" i="6"/>
  <c r="AE36" i="6" s="1"/>
  <c r="AD20" i="6"/>
  <c r="AD36" i="6" s="1"/>
  <c r="AC20" i="6"/>
  <c r="AC36" i="6" s="1"/>
  <c r="AB20" i="6"/>
  <c r="AB36" i="6" s="1"/>
  <c r="AA20" i="6"/>
  <c r="AA36" i="6" s="1"/>
  <c r="Z20" i="6"/>
  <c r="Z36" i="6" s="1"/>
  <c r="Y20" i="6"/>
  <c r="Y36" i="6" s="1"/>
  <c r="X20" i="6"/>
  <c r="X36" i="6" s="1"/>
  <c r="W20" i="6"/>
  <c r="W36" i="6" s="1"/>
  <c r="V20" i="6"/>
  <c r="V36" i="6" s="1"/>
  <c r="U20" i="6"/>
  <c r="U36" i="6" s="1"/>
  <c r="T20" i="6"/>
  <c r="T36" i="6" s="1"/>
  <c r="S20" i="6"/>
  <c r="S36" i="6" s="1"/>
  <c r="R20" i="6"/>
  <c r="R36" i="6" s="1"/>
  <c r="Q20" i="6"/>
  <c r="Q36" i="6" s="1"/>
  <c r="P20" i="6"/>
  <c r="P36" i="6" s="1"/>
  <c r="O20" i="6"/>
  <c r="O36" i="6" s="1"/>
  <c r="N20" i="6"/>
  <c r="N36" i="6" s="1"/>
  <c r="M20" i="6"/>
  <c r="M36" i="6" s="1"/>
  <c r="L20" i="6"/>
  <c r="L36" i="6" s="1"/>
  <c r="K20" i="6"/>
  <c r="K36" i="6" s="1"/>
  <c r="J20" i="6"/>
  <c r="J36" i="6" s="1"/>
  <c r="I20" i="6"/>
  <c r="I36" i="6" s="1"/>
  <c r="H20" i="6"/>
  <c r="H36" i="6" s="1"/>
  <c r="G20" i="6"/>
  <c r="G36" i="6" s="1"/>
  <c r="F20" i="6"/>
  <c r="F36" i="6" s="1"/>
  <c r="E20" i="6"/>
  <c r="E36" i="6" s="1"/>
  <c r="AF18" i="6"/>
  <c r="AF15" i="6"/>
  <c r="AF14" i="6"/>
  <c r="AM13" i="6"/>
  <c r="AL13" i="6"/>
  <c r="AK13" i="6"/>
  <c r="AJ13" i="6"/>
  <c r="AI13" i="6"/>
  <c r="AJ47" i="5"/>
  <c r="AB47" i="5"/>
  <c r="AA31" i="5"/>
  <c r="W31" i="5"/>
  <c r="S31" i="5"/>
  <c r="O31" i="5"/>
  <c r="K31" i="5"/>
  <c r="E47" i="5"/>
  <c r="D47" i="5"/>
  <c r="AI47" i="5"/>
  <c r="AH47" i="5"/>
  <c r="AG47" i="5"/>
  <c r="AF47" i="5"/>
  <c r="AE47" i="5"/>
  <c r="AD47" i="5"/>
  <c r="AC47" i="5"/>
  <c r="Z47" i="5"/>
  <c r="Y47" i="5"/>
  <c r="X47" i="5"/>
  <c r="V47" i="5"/>
  <c r="U47" i="5"/>
  <c r="T47" i="5"/>
  <c r="R47" i="5"/>
  <c r="Q47" i="5"/>
  <c r="P47" i="5"/>
  <c r="N47" i="5"/>
  <c r="M47" i="5"/>
  <c r="L47" i="5"/>
  <c r="J47" i="5"/>
  <c r="F47" i="5"/>
  <c r="AJ43" i="5"/>
  <c r="AI43" i="5"/>
  <c r="AH43" i="5"/>
  <c r="AI40" i="5"/>
  <c r="AH40" i="5"/>
  <c r="AG40" i="5"/>
  <c r="AF40" i="5"/>
  <c r="AE40" i="5"/>
  <c r="AD40" i="5"/>
  <c r="AC40" i="5"/>
  <c r="AB40" i="5"/>
  <c r="Z40" i="5"/>
  <c r="Y40" i="5"/>
  <c r="X40" i="5"/>
  <c r="V40" i="5"/>
  <c r="U40" i="5"/>
  <c r="T40" i="5"/>
  <c r="R40" i="5"/>
  <c r="Q40" i="5"/>
  <c r="P40" i="5"/>
  <c r="N40" i="5"/>
  <c r="M40" i="5"/>
  <c r="L40" i="5"/>
  <c r="J40" i="5"/>
  <c r="F40" i="5"/>
  <c r="E40" i="5"/>
  <c r="D40" i="5"/>
  <c r="AJ37" i="5"/>
  <c r="AI37" i="5"/>
  <c r="AH37" i="5"/>
  <c r="AG37" i="5"/>
  <c r="AF37" i="5"/>
  <c r="AE37" i="5"/>
  <c r="AD37" i="5"/>
  <c r="AC37" i="5"/>
  <c r="AB37" i="5"/>
  <c r="Z37" i="5"/>
  <c r="Y37" i="5"/>
  <c r="X37" i="5"/>
  <c r="V37" i="5"/>
  <c r="U37" i="5"/>
  <c r="T37" i="5"/>
  <c r="R37" i="5"/>
  <c r="Q37" i="5"/>
  <c r="P37" i="5"/>
  <c r="N37" i="5"/>
  <c r="M37" i="5"/>
  <c r="L37" i="5"/>
  <c r="J37" i="5"/>
  <c r="F37" i="5"/>
  <c r="E37" i="5"/>
  <c r="D37" i="5"/>
  <c r="AJ34" i="5"/>
  <c r="AI34" i="5"/>
  <c r="AH34" i="5"/>
  <c r="AG34" i="5"/>
  <c r="AF34" i="5"/>
  <c r="AE34" i="5"/>
  <c r="AD34" i="5"/>
  <c r="AC34" i="5"/>
  <c r="AB34" i="5"/>
  <c r="Z34" i="5"/>
  <c r="Y34" i="5"/>
  <c r="X34" i="5"/>
  <c r="W34" i="5"/>
  <c r="V34" i="5"/>
  <c r="U34" i="5"/>
  <c r="T34" i="5"/>
  <c r="S34" i="5"/>
  <c r="R34" i="5"/>
  <c r="Q34" i="5"/>
  <c r="P34" i="5"/>
  <c r="O34" i="5"/>
  <c r="N34" i="5"/>
  <c r="M34" i="5"/>
  <c r="L34" i="5"/>
  <c r="K34" i="5"/>
  <c r="J34" i="5"/>
  <c r="F34" i="5"/>
  <c r="E34" i="5"/>
  <c r="D34" i="5"/>
  <c r="AJ31" i="5"/>
  <c r="AI31" i="5"/>
  <c r="AH31" i="5"/>
  <c r="AG31" i="5"/>
  <c r="AF31" i="5"/>
  <c r="AE31" i="5"/>
  <c r="AD31" i="5"/>
  <c r="AC31" i="5"/>
  <c r="AB31" i="5"/>
  <c r="Z31" i="5"/>
  <c r="Y31" i="5"/>
  <c r="X31" i="5"/>
  <c r="V31" i="5"/>
  <c r="U31" i="5"/>
  <c r="T31" i="5"/>
  <c r="R31" i="5"/>
  <c r="Q31" i="5"/>
  <c r="P31" i="5"/>
  <c r="N31" i="5"/>
  <c r="M31" i="5"/>
  <c r="L31" i="5"/>
  <c r="J31" i="5"/>
  <c r="F31" i="5"/>
  <c r="E31" i="5"/>
  <c r="D31" i="5"/>
  <c r="AJ28" i="5"/>
  <c r="AI28" i="5"/>
  <c r="AH28" i="5"/>
  <c r="AG28" i="5"/>
  <c r="AF28" i="5"/>
  <c r="AE28" i="5"/>
  <c r="AD28" i="5"/>
  <c r="AC28" i="5"/>
  <c r="AB28" i="5"/>
  <c r="Z28" i="5"/>
  <c r="Y28" i="5"/>
  <c r="X28" i="5"/>
  <c r="V28" i="5"/>
  <c r="U28" i="5"/>
  <c r="T28" i="5"/>
  <c r="R28" i="5"/>
  <c r="Q28" i="5"/>
  <c r="P28" i="5"/>
  <c r="N28" i="5"/>
  <c r="M28" i="5"/>
  <c r="L28" i="5"/>
  <c r="J28" i="5"/>
  <c r="F28" i="5"/>
  <c r="E28" i="5"/>
  <c r="D28" i="5"/>
  <c r="AJ25" i="5"/>
  <c r="AI25" i="5"/>
  <c r="AH25" i="5"/>
  <c r="AG25" i="5"/>
  <c r="AF25" i="5"/>
  <c r="AE25" i="5"/>
  <c r="AD25" i="5"/>
  <c r="AC25" i="5"/>
  <c r="AB25" i="5"/>
  <c r="Z25" i="5"/>
  <c r="Y25" i="5"/>
  <c r="X25" i="5"/>
  <c r="V25" i="5"/>
  <c r="U25" i="5"/>
  <c r="T25" i="5"/>
  <c r="R25" i="5"/>
  <c r="Q25" i="5"/>
  <c r="P25" i="5"/>
  <c r="N25" i="5"/>
  <c r="M25" i="5"/>
  <c r="L25" i="5"/>
  <c r="J25" i="5"/>
  <c r="F25" i="5"/>
  <c r="E25" i="5"/>
  <c r="D25" i="5"/>
  <c r="AJ22" i="5"/>
  <c r="AI22" i="5"/>
  <c r="AH22" i="5"/>
  <c r="AG22" i="5"/>
  <c r="AF22" i="5"/>
  <c r="AE22" i="5"/>
  <c r="AD22" i="5"/>
  <c r="AC22" i="5"/>
  <c r="AB22" i="5"/>
  <c r="Z22" i="5"/>
  <c r="Y22" i="5"/>
  <c r="X22" i="5"/>
  <c r="V22" i="5"/>
  <c r="U22" i="5"/>
  <c r="T22" i="5"/>
  <c r="R22" i="5"/>
  <c r="Q22" i="5"/>
  <c r="P22" i="5"/>
  <c r="N22" i="5"/>
  <c r="M22" i="5"/>
  <c r="L22" i="5"/>
  <c r="J22" i="5"/>
  <c r="F22" i="5"/>
  <c r="E22" i="5"/>
  <c r="D22" i="5"/>
  <c r="AJ19" i="5"/>
  <c r="AI19" i="5"/>
  <c r="AH19" i="5"/>
  <c r="AG19" i="5"/>
  <c r="AF19" i="5"/>
  <c r="AE19" i="5"/>
  <c r="AD19" i="5"/>
  <c r="AC19" i="5"/>
  <c r="AB19" i="5"/>
  <c r="Z19" i="5"/>
  <c r="Y19" i="5"/>
  <c r="X19" i="5"/>
  <c r="V19" i="5"/>
  <c r="U19" i="5"/>
  <c r="T19" i="5"/>
  <c r="R19" i="5"/>
  <c r="Q19" i="5"/>
  <c r="P19" i="5"/>
  <c r="N19" i="5"/>
  <c r="M19" i="5"/>
  <c r="L19" i="5"/>
  <c r="J19" i="5"/>
  <c r="F19" i="5"/>
  <c r="E19" i="5"/>
  <c r="D19" i="5"/>
  <c r="AJ16" i="5"/>
  <c r="AI16" i="5"/>
  <c r="AH16" i="5"/>
  <c r="AG16" i="5"/>
  <c r="AF16" i="5"/>
  <c r="AE16" i="5"/>
  <c r="AD16" i="5"/>
  <c r="AC16" i="5"/>
  <c r="AB16" i="5"/>
  <c r="Z16" i="5"/>
  <c r="Y16" i="5"/>
  <c r="X16" i="5"/>
  <c r="V16" i="5"/>
  <c r="U16" i="5"/>
  <c r="T16" i="5"/>
  <c r="R16" i="5"/>
  <c r="Q16" i="5"/>
  <c r="P16" i="5"/>
  <c r="N16" i="5"/>
  <c r="M16" i="5"/>
  <c r="L16" i="5"/>
  <c r="J16" i="5"/>
  <c r="F16" i="5"/>
  <c r="E16" i="5"/>
  <c r="D16" i="5"/>
  <c r="AJ13" i="5"/>
  <c r="AI13" i="5"/>
  <c r="AI51" i="5" s="1"/>
  <c r="AH13" i="5"/>
  <c r="AG13" i="5"/>
  <c r="AF13" i="5"/>
  <c r="AE13" i="5"/>
  <c r="AD13" i="5"/>
  <c r="AC13" i="5"/>
  <c r="AB13" i="5"/>
  <c r="Z13" i="5"/>
  <c r="Y13" i="5"/>
  <c r="X13" i="5"/>
  <c r="W13" i="5"/>
  <c r="V13" i="5"/>
  <c r="U13" i="5"/>
  <c r="T13" i="5"/>
  <c r="S13" i="5"/>
  <c r="R13" i="5"/>
  <c r="Q13" i="5"/>
  <c r="P13" i="5"/>
  <c r="O13" i="5"/>
  <c r="N13" i="5"/>
  <c r="M13" i="5"/>
  <c r="L13" i="5"/>
  <c r="K13" i="5"/>
  <c r="J13" i="5"/>
  <c r="F13" i="5"/>
  <c r="E13" i="5"/>
  <c r="D13" i="5"/>
  <c r="X43" i="3"/>
  <c r="AK42" i="3"/>
  <c r="AK40" i="3" s="1"/>
  <c r="AJ42" i="3"/>
  <c r="AI42" i="3"/>
  <c r="AI40" i="3" s="1"/>
  <c r="AH42" i="3"/>
  <c r="AA42" i="3"/>
  <c r="AA43" i="3" s="1"/>
  <c r="Z42" i="3"/>
  <c r="Z43" i="3" s="1"/>
  <c r="Y42" i="3"/>
  <c r="Y43" i="3" s="1"/>
  <c r="W42" i="3"/>
  <c r="W43" i="3" s="1"/>
  <c r="V42" i="3"/>
  <c r="V43" i="3" s="1"/>
  <c r="U42" i="3"/>
  <c r="U43" i="3" s="1"/>
  <c r="T42" i="3"/>
  <c r="T43" i="3" s="1"/>
  <c r="S42" i="3"/>
  <c r="S43" i="3" s="1"/>
  <c r="R42" i="3"/>
  <c r="R43" i="3" s="1"/>
  <c r="Q42" i="3"/>
  <c r="Q40" i="3" s="1"/>
  <c r="P42" i="3"/>
  <c r="P22" i="3" s="1"/>
  <c r="O42" i="3"/>
  <c r="O40" i="3" s="1"/>
  <c r="AJ40" i="3"/>
  <c r="AH40" i="3"/>
  <c r="Z40" i="3"/>
  <c r="X40" i="3"/>
  <c r="W40" i="3"/>
  <c r="V40" i="3"/>
  <c r="T40" i="3"/>
  <c r="R40" i="3"/>
  <c r="P40" i="3"/>
  <c r="AG39" i="3"/>
  <c r="AF39" i="3"/>
  <c r="AE39" i="3"/>
  <c r="AD39" i="3"/>
  <c r="AC39" i="3"/>
  <c r="AB39" i="3"/>
  <c r="AJ37" i="3"/>
  <c r="AH37" i="3"/>
  <c r="Z37" i="3"/>
  <c r="X37" i="3"/>
  <c r="W37" i="3"/>
  <c r="V37" i="3"/>
  <c r="U37" i="3"/>
  <c r="T37" i="3"/>
  <c r="S37" i="3"/>
  <c r="R37" i="3"/>
  <c r="Q37" i="3"/>
  <c r="P37" i="3"/>
  <c r="O37" i="3"/>
  <c r="AG36" i="3"/>
  <c r="AF36" i="3"/>
  <c r="AE36" i="3"/>
  <c r="AD36" i="3"/>
  <c r="AC36" i="3"/>
  <c r="AB36" i="3"/>
  <c r="AJ34" i="3"/>
  <c r="AH34" i="3"/>
  <c r="Z34" i="3"/>
  <c r="X34" i="3"/>
  <c r="W34" i="3"/>
  <c r="V34" i="3"/>
  <c r="U34" i="3"/>
  <c r="T34" i="3"/>
  <c r="S34" i="3"/>
  <c r="R34" i="3"/>
  <c r="Q34" i="3"/>
  <c r="P34" i="3"/>
  <c r="O34" i="3"/>
  <c r="AG33" i="3"/>
  <c r="AF33" i="3"/>
  <c r="AE33" i="3"/>
  <c r="AD33" i="3"/>
  <c r="AC33" i="3"/>
  <c r="AB33" i="3"/>
  <c r="AJ31" i="3"/>
  <c r="AH31" i="3"/>
  <c r="Z31" i="3"/>
  <c r="X31" i="3"/>
  <c r="W31" i="3"/>
  <c r="V31" i="3"/>
  <c r="U31" i="3"/>
  <c r="T31" i="3"/>
  <c r="S31" i="3"/>
  <c r="R31" i="3"/>
  <c r="Q31" i="3"/>
  <c r="P31" i="3"/>
  <c r="O31" i="3"/>
  <c r="AG30" i="3"/>
  <c r="AF30" i="3"/>
  <c r="AE30" i="3"/>
  <c r="AD30" i="3"/>
  <c r="AC30" i="3"/>
  <c r="AB30" i="3"/>
  <c r="AJ28" i="3"/>
  <c r="AH28" i="3"/>
  <c r="Z28" i="3"/>
  <c r="X28" i="3"/>
  <c r="W28" i="3"/>
  <c r="V28" i="3"/>
  <c r="U28" i="3"/>
  <c r="T28" i="3"/>
  <c r="S28" i="3"/>
  <c r="R28" i="3"/>
  <c r="Q28" i="3"/>
  <c r="P28" i="3"/>
  <c r="O28" i="3"/>
  <c r="AG27" i="3"/>
  <c r="AF27" i="3"/>
  <c r="AE27" i="3"/>
  <c r="AD27" i="3"/>
  <c r="AC27" i="3"/>
  <c r="AB27" i="3"/>
  <c r="AJ25" i="3"/>
  <c r="AH25" i="3"/>
  <c r="Z25" i="3"/>
  <c r="X25" i="3"/>
  <c r="W25" i="3"/>
  <c r="V25" i="3"/>
  <c r="U25" i="3"/>
  <c r="T25" i="3"/>
  <c r="S25" i="3"/>
  <c r="R25" i="3"/>
  <c r="Q25" i="3"/>
  <c r="O25" i="3"/>
  <c r="AG24" i="3"/>
  <c r="AF24" i="3"/>
  <c r="AE24" i="3"/>
  <c r="AD24" i="3"/>
  <c r="AC24" i="3"/>
  <c r="AB24" i="3"/>
  <c r="AK22" i="3"/>
  <c r="AJ22" i="3"/>
  <c r="AI22" i="3"/>
  <c r="AH22" i="3"/>
  <c r="AA22" i="3"/>
  <c r="Z22" i="3"/>
  <c r="Y22" i="3"/>
  <c r="X22" i="3"/>
  <c r="W22" i="3"/>
  <c r="U22" i="3"/>
  <c r="S22" i="3"/>
  <c r="Q22" i="3"/>
  <c r="O22" i="3"/>
  <c r="AG21" i="3"/>
  <c r="AF21" i="3"/>
  <c r="AE21" i="3"/>
  <c r="AD21" i="3"/>
  <c r="AC21" i="3"/>
  <c r="AB21" i="3"/>
  <c r="AK19" i="3"/>
  <c r="Z19" i="3"/>
  <c r="X19" i="3"/>
  <c r="W19" i="3"/>
  <c r="V19" i="3"/>
  <c r="U19" i="3"/>
  <c r="T19" i="3"/>
  <c r="S19" i="3"/>
  <c r="R19" i="3"/>
  <c r="Q19" i="3"/>
  <c r="P19" i="3"/>
  <c r="O19" i="3"/>
  <c r="AG18" i="3"/>
  <c r="AF18" i="3"/>
  <c r="AE18" i="3"/>
  <c r="AD18" i="3"/>
  <c r="AC18" i="3"/>
  <c r="AB18" i="3"/>
  <c r="AJ16" i="3"/>
  <c r="AH16" i="3"/>
  <c r="Z16" i="3"/>
  <c r="X16" i="3"/>
  <c r="W16" i="3"/>
  <c r="V16" i="3"/>
  <c r="U16" i="3"/>
  <c r="T16" i="3"/>
  <c r="S16" i="3"/>
  <c r="R16" i="3"/>
  <c r="Q16" i="3"/>
  <c r="P16" i="3"/>
  <c r="O16" i="3"/>
  <c r="AG15" i="3"/>
  <c r="AD15" i="3"/>
  <c r="AC15" i="3"/>
  <c r="AB15" i="3"/>
  <c r="AJ13" i="3"/>
  <c r="AJ43" i="3" s="1"/>
  <c r="AH13" i="3"/>
  <c r="AH43" i="3" s="1"/>
  <c r="Z13" i="3"/>
  <c r="X13" i="3"/>
  <c r="W13" i="3"/>
  <c r="V13" i="3"/>
  <c r="U13" i="3"/>
  <c r="T13" i="3"/>
  <c r="S13" i="3"/>
  <c r="R13" i="3"/>
  <c r="Q13" i="3"/>
  <c r="P13" i="3"/>
  <c r="O13" i="3"/>
  <c r="AG12" i="3"/>
  <c r="AF12" i="3"/>
  <c r="AF42" i="3" s="1"/>
  <c r="AE12" i="3"/>
  <c r="AD12" i="3"/>
  <c r="AC12" i="3"/>
  <c r="AB12" i="3"/>
  <c r="AB42" i="3" s="1"/>
  <c r="F57" i="2"/>
  <c r="F56" i="2"/>
  <c r="F55" i="2"/>
  <c r="H54" i="2"/>
  <c r="F54" i="2"/>
  <c r="H52" i="2"/>
  <c r="F52" i="2"/>
  <c r="H51" i="2"/>
  <c r="F51" i="2"/>
  <c r="H50" i="2"/>
  <c r="F50" i="2"/>
  <c r="H49" i="2"/>
  <c r="F49" i="2"/>
  <c r="H48" i="2"/>
  <c r="F48" i="2"/>
  <c r="H46" i="2"/>
  <c r="F46" i="2"/>
  <c r="F45" i="2"/>
  <c r="H44" i="2"/>
  <c r="F44" i="2"/>
  <c r="H43" i="2"/>
  <c r="F43" i="2"/>
  <c r="H42" i="2"/>
  <c r="F42" i="2"/>
  <c r="H40" i="2"/>
  <c r="F40" i="2"/>
  <c r="H39" i="2"/>
  <c r="F39" i="2"/>
  <c r="H38" i="2"/>
  <c r="F38" i="2"/>
  <c r="H37" i="2"/>
  <c r="F37" i="2"/>
  <c r="I36" i="2"/>
  <c r="H36" i="2"/>
  <c r="F36" i="2"/>
  <c r="I35" i="2"/>
  <c r="H35" i="2"/>
  <c r="F35" i="2"/>
  <c r="I34" i="2"/>
  <c r="H34" i="2"/>
  <c r="F34" i="2"/>
  <c r="I33" i="2"/>
  <c r="H33" i="2"/>
  <c r="F33" i="2"/>
  <c r="I32" i="2"/>
  <c r="H32" i="2"/>
  <c r="F32" i="2"/>
  <c r="I31" i="2"/>
  <c r="H31" i="2"/>
  <c r="F31" i="2"/>
  <c r="I30" i="2"/>
  <c r="H30" i="2"/>
  <c r="F30" i="2"/>
  <c r="I29" i="2"/>
  <c r="H29" i="2"/>
  <c r="F29" i="2"/>
  <c r="I28" i="2"/>
  <c r="H28" i="2"/>
  <c r="F28" i="2"/>
  <c r="I27" i="2"/>
  <c r="H27" i="2"/>
  <c r="F27" i="2"/>
  <c r="I26" i="2"/>
  <c r="H26" i="2"/>
  <c r="F26" i="2"/>
  <c r="I25" i="2"/>
  <c r="H25" i="2"/>
  <c r="F25" i="2"/>
  <c r="I24" i="2"/>
  <c r="H24" i="2"/>
  <c r="F24" i="2"/>
  <c r="I23" i="2"/>
  <c r="H23" i="2"/>
  <c r="F23" i="2"/>
  <c r="I22" i="2"/>
  <c r="H22" i="2"/>
  <c r="F22" i="2"/>
  <c r="I21" i="2"/>
  <c r="H21" i="2"/>
  <c r="F21" i="2"/>
  <c r="I20" i="2"/>
  <c r="H20" i="2"/>
  <c r="F20" i="2"/>
  <c r="I19" i="2"/>
  <c r="H19" i="2"/>
  <c r="F19" i="2"/>
  <c r="I18" i="2"/>
  <c r="H18" i="2"/>
  <c r="F18" i="2"/>
  <c r="I17" i="2"/>
  <c r="H17" i="2"/>
  <c r="F17" i="2"/>
  <c r="I16" i="2"/>
  <c r="H16" i="2"/>
  <c r="F16" i="2"/>
  <c r="I15" i="2"/>
  <c r="H15" i="2"/>
  <c r="F15" i="2"/>
  <c r="I14" i="2"/>
  <c r="T51" i="5" l="1"/>
  <c r="V51" i="5"/>
  <c r="Y51" i="5"/>
  <c r="R51" i="5"/>
  <c r="U51" i="5"/>
  <c r="X51" i="5"/>
  <c r="Z51" i="5"/>
  <c r="S40" i="3"/>
  <c r="U40" i="3"/>
  <c r="AD42" i="3"/>
  <c r="AD43" i="3" s="1"/>
  <c r="P43" i="3"/>
  <c r="AC42" i="3"/>
  <c r="AC43" i="3" s="1"/>
  <c r="AE42" i="3"/>
  <c r="AE28" i="3" s="1"/>
  <c r="AG42" i="3"/>
  <c r="AG28" i="3" s="1"/>
  <c r="O43" i="3"/>
  <c r="Q43" i="3"/>
  <c r="Y13" i="3"/>
  <c r="AA13" i="3"/>
  <c r="AI13" i="3"/>
  <c r="AK13" i="3"/>
  <c r="Y16" i="3"/>
  <c r="AA16" i="3"/>
  <c r="AI16" i="3"/>
  <c r="AK16" i="3"/>
  <c r="Y19" i="3"/>
  <c r="AA19" i="3"/>
  <c r="R22" i="3"/>
  <c r="T22" i="3"/>
  <c r="V22" i="3"/>
  <c r="Y25" i="3"/>
  <c r="AA25" i="3"/>
  <c r="AI25" i="3"/>
  <c r="AK25" i="3"/>
  <c r="Y28" i="3"/>
  <c r="AA28" i="3"/>
  <c r="AI28" i="3"/>
  <c r="AK28" i="3"/>
  <c r="Y31" i="3"/>
  <c r="AA31" i="3"/>
  <c r="AI31" i="3"/>
  <c r="AK31" i="3"/>
  <c r="Y34" i="3"/>
  <c r="AA34" i="3"/>
  <c r="AI34" i="3"/>
  <c r="AK34" i="3"/>
  <c r="Y37" i="3"/>
  <c r="AA37" i="3"/>
  <c r="AI37" i="3"/>
  <c r="AK37" i="3"/>
  <c r="Y40" i="3"/>
  <c r="AA40" i="3"/>
  <c r="AF30" i="6"/>
  <c r="AF34" i="6"/>
  <c r="AJ29" i="6"/>
  <c r="AF20" i="6"/>
  <c r="AF31" i="6"/>
  <c r="AG36" i="6"/>
  <c r="AH36" i="6"/>
  <c r="AA34" i="5"/>
  <c r="K16" i="5"/>
  <c r="O16" i="5"/>
  <c r="S16" i="5"/>
  <c r="W16" i="5"/>
  <c r="AA16" i="5"/>
  <c r="K25" i="5"/>
  <c r="O25" i="5"/>
  <c r="S25" i="5"/>
  <c r="W25" i="5"/>
  <c r="AA25" i="5"/>
  <c r="K37" i="5"/>
  <c r="O37" i="5"/>
  <c r="S37" i="5"/>
  <c r="W37" i="5"/>
  <c r="AA37" i="5"/>
  <c r="K47" i="5"/>
  <c r="O47" i="5"/>
  <c r="S47" i="5"/>
  <c r="W47" i="5"/>
  <c r="AA47" i="5"/>
  <c r="K19" i="5"/>
  <c r="O19" i="5"/>
  <c r="S19" i="5"/>
  <c r="W19" i="5"/>
  <c r="AA19" i="5"/>
  <c r="K28" i="5"/>
  <c r="O28" i="5"/>
  <c r="S28" i="5"/>
  <c r="W28" i="5"/>
  <c r="AA28" i="5"/>
  <c r="K40" i="5"/>
  <c r="O40" i="5"/>
  <c r="S40" i="5"/>
  <c r="W40" i="5"/>
  <c r="AA40" i="5"/>
  <c r="AA13" i="5"/>
  <c r="K22" i="5"/>
  <c r="O22" i="5"/>
  <c r="S22" i="5"/>
  <c r="W22" i="5"/>
  <c r="AA22" i="5"/>
  <c r="AC51" i="5"/>
  <c r="AE51" i="5"/>
  <c r="AG51" i="5"/>
  <c r="AJ40" i="5"/>
  <c r="AJ51" i="5" s="1"/>
  <c r="AK40" i="5"/>
  <c r="AK37" i="5"/>
  <c r="AK28" i="5"/>
  <c r="AK25" i="5"/>
  <c r="AK13" i="5"/>
  <c r="AK47" i="5"/>
  <c r="AK43" i="5"/>
  <c r="AK34" i="5"/>
  <c r="AK31" i="5"/>
  <c r="AK22" i="5"/>
  <c r="AK19" i="5"/>
  <c r="AI29" i="6"/>
  <c r="AB51" i="5"/>
  <c r="AD51" i="5"/>
  <c r="AF51" i="5"/>
  <c r="AH51" i="5"/>
  <c r="AF28" i="6"/>
  <c r="AF36" i="6" s="1"/>
  <c r="AL29" i="6"/>
  <c r="AK29" i="6"/>
  <c r="AM29" i="6"/>
  <c r="AB43" i="3"/>
  <c r="AB25" i="3"/>
  <c r="AD25" i="3"/>
  <c r="AF43" i="3"/>
  <c r="AF16" i="3"/>
  <c r="AF25" i="3"/>
  <c r="AB16" i="3"/>
  <c r="AB19" i="3"/>
  <c r="AF19" i="3"/>
  <c r="AB22" i="3"/>
  <c r="AD22" i="3"/>
  <c r="AF22" i="3"/>
  <c r="AC28" i="3"/>
  <c r="AC34" i="3"/>
  <c r="AG37" i="3"/>
  <c r="AE40" i="3"/>
  <c r="AC19" i="3"/>
  <c r="AC22" i="3"/>
  <c r="AE22" i="3"/>
  <c r="AG22" i="3"/>
  <c r="AB28" i="3"/>
  <c r="AF28" i="3"/>
  <c r="AB31" i="3"/>
  <c r="AD31" i="3"/>
  <c r="AF31" i="3"/>
  <c r="AB34" i="3"/>
  <c r="AF34" i="3"/>
  <c r="AB37" i="3"/>
  <c r="AD37" i="3"/>
  <c r="AF37" i="3"/>
  <c r="AB40" i="3"/>
  <c r="AF40" i="3"/>
  <c r="AE13" i="3"/>
  <c r="AB13" i="3"/>
  <c r="AF13" i="3"/>
  <c r="W51" i="5" l="1"/>
  <c r="AA51" i="5"/>
  <c r="S51" i="5"/>
  <c r="AD13" i="3"/>
  <c r="AG13" i="3"/>
  <c r="AC13" i="3"/>
  <c r="AD40" i="3"/>
  <c r="AD34" i="3"/>
  <c r="AD28" i="3"/>
  <c r="AC25" i="3"/>
  <c r="AG19" i="3"/>
  <c r="AC16" i="3"/>
  <c r="AC40" i="3"/>
  <c r="AC37" i="3"/>
  <c r="AC31" i="3"/>
  <c r="AD19" i="3"/>
  <c r="AD16" i="3"/>
  <c r="AE16" i="3"/>
  <c r="AE19" i="3"/>
  <c r="AE43" i="3"/>
  <c r="AE37" i="3"/>
  <c r="AE31" i="3"/>
  <c r="AE25" i="3"/>
  <c r="AE34" i="3"/>
  <c r="AG25" i="3"/>
  <c r="AG31" i="3"/>
  <c r="AG34" i="3"/>
  <c r="AG16" i="3"/>
  <c r="AG43" i="3" s="1"/>
  <c r="AG40" i="3"/>
  <c r="AK43" i="3"/>
  <c r="AI43" i="3"/>
  <c r="AK51" i="5"/>
  <c r="AX19" i="5" l="1"/>
  <c r="AX25" i="5"/>
  <c r="AX31" i="5"/>
  <c r="AX37" i="5"/>
  <c r="AX13" i="5"/>
  <c r="AX43" i="5"/>
  <c r="AX22" i="5"/>
  <c r="AX28" i="5"/>
  <c r="AX34" i="5"/>
  <c r="AX40" i="5"/>
  <c r="AX47" i="5"/>
  <c r="AX51" i="5" l="1"/>
</calcChain>
</file>

<file path=xl/sharedStrings.xml><?xml version="1.0" encoding="utf-8"?>
<sst xmlns="http://schemas.openxmlformats.org/spreadsheetml/2006/main" count="335" uniqueCount="250">
  <si>
    <t>Credit</t>
  </si>
  <si>
    <t>Debit</t>
  </si>
  <si>
    <t>Net</t>
  </si>
  <si>
    <t>1.CURRENT ACCOUNT</t>
  </si>
  <si>
    <t>A. GOODS AND SERVICES</t>
  </si>
  <si>
    <t>A1. GOODS</t>
  </si>
  <si>
    <t>A2. SERVICES</t>
  </si>
  <si>
    <t>1. Transportation</t>
  </si>
  <si>
    <t>2. Travel</t>
  </si>
  <si>
    <t>3. Insurance and pension services</t>
  </si>
  <si>
    <t>4. Financial services(excluding insurance)</t>
  </si>
  <si>
    <t>5. Telecommunications, computer and information services, and charges for the use of intellectual property</t>
  </si>
  <si>
    <t>6. Other business services</t>
  </si>
  <si>
    <t>8. Other  services</t>
  </si>
  <si>
    <t>B. PRIMARY INCOME</t>
  </si>
  <si>
    <t xml:space="preserve">1. Compensation of employees </t>
  </si>
  <si>
    <t>2. Investment Income</t>
  </si>
  <si>
    <t>2.1 Direct investment</t>
  </si>
  <si>
    <t>2.2 Portfolio investment</t>
  </si>
  <si>
    <t>2.3. Other investments</t>
  </si>
  <si>
    <t>C. SECONDARY INCOME</t>
  </si>
  <si>
    <t>1. General Government</t>
  </si>
  <si>
    <t>2. Financial corporations, nonfinancial corporations, households, and NPISHs</t>
  </si>
  <si>
    <t>2.1 Workers remittances</t>
  </si>
  <si>
    <t>2.2 Other current transfers</t>
  </si>
  <si>
    <t xml:space="preserve"> </t>
  </si>
  <si>
    <t>Year</t>
  </si>
  <si>
    <t xml:space="preserve"> Imports</t>
  </si>
  <si>
    <t>Yr/Yr %</t>
  </si>
  <si>
    <t>Exports</t>
  </si>
  <si>
    <r>
      <t>Balance</t>
    </r>
    <r>
      <rPr>
        <b/>
        <vertAlign val="superscript"/>
        <sz val="10"/>
        <rFont val="Arial"/>
        <family val="2"/>
      </rPr>
      <t xml:space="preserve">  </t>
    </r>
    <r>
      <rPr>
        <b/>
        <sz val="10"/>
        <rFont val="Arial"/>
        <family val="2"/>
      </rPr>
      <t xml:space="preserve"> </t>
    </r>
  </si>
  <si>
    <t>(CIF)</t>
  </si>
  <si>
    <t>change</t>
  </si>
  <si>
    <t>(FOB)</t>
  </si>
  <si>
    <t>of Trade</t>
  </si>
  <si>
    <t>..</t>
  </si>
  <si>
    <r>
      <t>1976</t>
    </r>
    <r>
      <rPr>
        <vertAlign val="superscript"/>
        <sz val="10"/>
        <rFont val="Arial"/>
        <family val="2"/>
      </rPr>
      <t>3</t>
    </r>
  </si>
  <si>
    <r>
      <t>1977</t>
    </r>
    <r>
      <rPr>
        <vertAlign val="superscript"/>
        <sz val="10"/>
        <rFont val="Arial"/>
        <family val="2"/>
      </rPr>
      <t>3</t>
    </r>
  </si>
  <si>
    <r>
      <t>1978</t>
    </r>
    <r>
      <rPr>
        <vertAlign val="superscript"/>
        <sz val="10"/>
        <rFont val="Arial"/>
        <family val="2"/>
      </rPr>
      <t>3</t>
    </r>
  </si>
  <si>
    <r>
      <t>1979</t>
    </r>
    <r>
      <rPr>
        <vertAlign val="superscript"/>
        <sz val="10"/>
        <rFont val="Arial"/>
        <family val="2"/>
      </rPr>
      <t>3</t>
    </r>
  </si>
  <si>
    <r>
      <t>1982</t>
    </r>
    <r>
      <rPr>
        <vertAlign val="superscript"/>
        <sz val="10"/>
        <rFont val="Arial"/>
        <family val="2"/>
      </rPr>
      <t>3</t>
    </r>
  </si>
  <si>
    <r>
      <t>1983</t>
    </r>
    <r>
      <rPr>
        <vertAlign val="superscript"/>
        <sz val="10"/>
        <rFont val="Arial"/>
        <family val="2"/>
      </rPr>
      <t>3</t>
    </r>
  </si>
  <si>
    <r>
      <t>1984</t>
    </r>
    <r>
      <rPr>
        <vertAlign val="superscript"/>
        <sz val="10"/>
        <rFont val="Arial"/>
        <family val="2"/>
      </rPr>
      <t>3</t>
    </r>
  </si>
  <si>
    <t>1996</t>
  </si>
  <si>
    <t>1997</t>
  </si>
  <si>
    <t>1998</t>
  </si>
  <si>
    <t>1999</t>
  </si>
  <si>
    <t>2000</t>
  </si>
  <si>
    <t>2001</t>
  </si>
  <si>
    <t>2002</t>
  </si>
  <si>
    <t>2003</t>
  </si>
  <si>
    <t>2004</t>
  </si>
  <si>
    <t>2005</t>
  </si>
  <si>
    <t>2006</t>
  </si>
  <si>
    <t>2007</t>
  </si>
  <si>
    <t>Note:</t>
  </si>
  <si>
    <r>
      <rPr>
        <b/>
        <sz val="10"/>
        <rFont val="Arial"/>
        <family val="2"/>
      </rPr>
      <t>Source:</t>
    </r>
    <r>
      <rPr>
        <sz val="11"/>
        <color theme="1"/>
        <rFont val="Calibri"/>
        <family val="2"/>
        <scheme val="minor"/>
      </rPr>
      <t xml:space="preserve">  Customs Department and Economics and Statistics Office</t>
    </r>
  </si>
  <si>
    <t>Section</t>
  </si>
  <si>
    <r>
      <t>0</t>
    </r>
    <r>
      <rPr>
        <sz val="11"/>
        <color theme="1"/>
        <rFont val="Calibri"/>
        <family val="2"/>
        <scheme val="minor"/>
      </rPr>
      <t xml:space="preserve"> Food &amp; live animals</t>
    </r>
  </si>
  <si>
    <r>
      <t>5</t>
    </r>
    <r>
      <rPr>
        <sz val="11"/>
        <color theme="1"/>
        <rFont val="Calibri"/>
        <family val="2"/>
        <scheme val="minor"/>
      </rPr>
      <t xml:space="preserve"> Chemical &amp; related products</t>
    </r>
  </si>
  <si>
    <r>
      <t>8</t>
    </r>
    <r>
      <rPr>
        <sz val="11"/>
        <color theme="1"/>
        <rFont val="Calibri"/>
        <family val="2"/>
        <scheme val="minor"/>
      </rPr>
      <t xml:space="preserve"> Miscellaneous Manufactured</t>
    </r>
  </si>
  <si>
    <t xml:space="preserve">  Articles</t>
  </si>
  <si>
    <t xml:space="preserve">   Not classified elsewhere</t>
  </si>
  <si>
    <r>
      <t>ALL IMPORTS</t>
    </r>
    <r>
      <rPr>
        <b/>
        <vertAlign val="superscript"/>
        <sz val="10"/>
        <rFont val="Arial"/>
        <family val="2"/>
      </rPr>
      <t xml:space="preserve"> </t>
    </r>
  </si>
  <si>
    <t>Sections 8 and  9 could be grossly overstated due to improper tariff classification</t>
  </si>
  <si>
    <t>SITC (Standard International Trade Classification) Rev 3.</t>
  </si>
  <si>
    <r>
      <rPr>
        <b/>
        <sz val="10"/>
        <rFont val="Arial"/>
        <family val="2"/>
      </rPr>
      <t>Source:</t>
    </r>
    <r>
      <rPr>
        <sz val="11"/>
        <color theme="1"/>
        <rFont val="Calibri"/>
        <family val="2"/>
        <scheme val="minor"/>
      </rPr>
      <t xml:space="preserve"> Customs Department and Economics and Statistics Office</t>
    </r>
  </si>
  <si>
    <t xml:space="preserve">                                                          (CI$ 000)</t>
  </si>
  <si>
    <t>CATEGORY</t>
  </si>
  <si>
    <t>2. Industrial supplies not elsewhere specified</t>
  </si>
  <si>
    <t>3. Fuels and Lubricants</t>
  </si>
  <si>
    <t>4. Capital goods (except transport equipment), and parts and accessories thereof</t>
  </si>
  <si>
    <t>5. Transport equipment, and parts and accessories thereof</t>
  </si>
  <si>
    <t>6. Consumer goods not elsewhere specified</t>
  </si>
  <si>
    <t>TOTAL IMPORTS</t>
  </si>
  <si>
    <t>OVERSEAS TRADE STATISTICS 2006</t>
  </si>
  <si>
    <t>Country</t>
  </si>
  <si>
    <t>United States</t>
  </si>
  <si>
    <r>
      <t>Netherlands Antilles</t>
    </r>
    <r>
      <rPr>
        <vertAlign val="superscript"/>
        <sz val="10"/>
        <rFont val="Arial"/>
        <family val="2"/>
      </rPr>
      <t>2</t>
    </r>
  </si>
  <si>
    <t>Canada</t>
  </si>
  <si>
    <t>Jamaica</t>
  </si>
  <si>
    <t>Germany</t>
  </si>
  <si>
    <t>Japan</t>
  </si>
  <si>
    <t>Mexico</t>
  </si>
  <si>
    <t>Cuba</t>
  </si>
  <si>
    <t>Switzerland</t>
  </si>
  <si>
    <t>United Kingdom</t>
  </si>
  <si>
    <t>Korea</t>
  </si>
  <si>
    <t xml:space="preserve">Other </t>
  </si>
  <si>
    <t>tend to be underestimated due to the shipment of Cayman Islands bound imports through</t>
  </si>
  <si>
    <t>Source:  Economic and Statistics Office, Cayman Islands Government</t>
  </si>
  <si>
    <t>New Vehicle</t>
  </si>
  <si>
    <t>Cars</t>
  </si>
  <si>
    <t>Trucks</t>
  </si>
  <si>
    <t>Buses</t>
  </si>
  <si>
    <t>Motor Cycles</t>
  </si>
  <si>
    <t>Special Vehicles</t>
  </si>
  <si>
    <t>-</t>
  </si>
  <si>
    <t>Trailers</t>
  </si>
  <si>
    <t>Second-hand Vehicles</t>
  </si>
  <si>
    <t>Total vehicle imports</t>
  </si>
  <si>
    <t>7.  Government goods and services, nine.</t>
  </si>
  <si>
    <t>7. Goods not elsewhere specified</t>
  </si>
  <si>
    <r>
      <t xml:space="preserve"> P</t>
    </r>
    <r>
      <rPr>
        <i/>
        <sz val="10"/>
        <rFont val="Arial"/>
        <family val="2"/>
      </rPr>
      <t>ercent of total</t>
    </r>
  </si>
  <si>
    <r>
      <t>1</t>
    </r>
    <r>
      <rPr>
        <sz val="11"/>
        <color theme="1"/>
        <rFont val="Calibri"/>
        <family val="2"/>
        <scheme val="minor"/>
      </rPr>
      <t xml:space="preserve"> Beverages &amp; tobacco</t>
    </r>
  </si>
  <si>
    <r>
      <t>2</t>
    </r>
    <r>
      <rPr>
        <sz val="11"/>
        <color theme="1"/>
        <rFont val="Calibri"/>
        <family val="2"/>
        <scheme val="minor"/>
      </rPr>
      <t xml:space="preserve"> Crude materials</t>
    </r>
  </si>
  <si>
    <r>
      <t>4</t>
    </r>
    <r>
      <rPr>
        <sz val="11"/>
        <color theme="1"/>
        <rFont val="Calibri"/>
        <family val="2"/>
        <scheme val="minor"/>
      </rPr>
      <t xml:space="preserve"> Animal &amp; vegetable oils,</t>
    </r>
  </si>
  <si>
    <t xml:space="preserve">   fats and waxes</t>
  </si>
  <si>
    <r>
      <t>6</t>
    </r>
    <r>
      <rPr>
        <sz val="11"/>
        <color theme="1"/>
        <rFont val="Calibri"/>
        <family val="2"/>
        <scheme val="minor"/>
      </rPr>
      <t xml:space="preserve"> Manufactured goods</t>
    </r>
  </si>
  <si>
    <t xml:space="preserve">   classified chiefly</t>
  </si>
  <si>
    <t xml:space="preserve">   by materials</t>
  </si>
  <si>
    <r>
      <t>7</t>
    </r>
    <r>
      <rPr>
        <sz val="11"/>
        <color theme="1"/>
        <rFont val="Calibri"/>
        <family val="2"/>
        <scheme val="minor"/>
      </rPr>
      <t xml:space="preserve"> Machinery &amp; transport equipment</t>
    </r>
  </si>
  <si>
    <r>
      <t>9</t>
    </r>
    <r>
      <rPr>
        <sz val="11"/>
        <color theme="1"/>
        <rFont val="Calibri"/>
        <family val="2"/>
        <scheme val="minor"/>
      </rPr>
      <t xml:space="preserve"> Commodities &amp; transactions</t>
    </r>
    <r>
      <rPr>
        <vertAlign val="superscript"/>
        <sz val="10"/>
        <rFont val="Arial"/>
        <family val="2"/>
      </rPr>
      <t xml:space="preserve"> </t>
    </r>
  </si>
  <si>
    <t>1. Food &amp; beverages</t>
  </si>
  <si>
    <t xml:space="preserve">Figures on imports from the USA tend to be overstated while those from other countries </t>
  </si>
  <si>
    <t xml:space="preserve">Florida. </t>
  </si>
  <si>
    <t>(CI$ Million)</t>
  </si>
  <si>
    <r>
      <t>2007</t>
    </r>
    <r>
      <rPr>
        <b/>
        <vertAlign val="superscript"/>
        <sz val="10"/>
        <color theme="1"/>
        <rFont val="Arial"/>
        <family val="2"/>
      </rPr>
      <t>R</t>
    </r>
  </si>
  <si>
    <r>
      <t>2008</t>
    </r>
    <r>
      <rPr>
        <b/>
        <vertAlign val="superscript"/>
        <sz val="10"/>
        <color theme="1"/>
        <rFont val="Arial"/>
        <family val="2"/>
      </rPr>
      <t>R</t>
    </r>
  </si>
  <si>
    <r>
      <t>2009</t>
    </r>
    <r>
      <rPr>
        <b/>
        <vertAlign val="superscript"/>
        <sz val="10"/>
        <color theme="1"/>
        <rFont val="Arial"/>
        <family val="2"/>
      </rPr>
      <t>R</t>
    </r>
  </si>
  <si>
    <r>
      <t>2010</t>
    </r>
    <r>
      <rPr>
        <b/>
        <vertAlign val="superscript"/>
        <sz val="10"/>
        <color theme="1"/>
        <rFont val="Arial"/>
        <family val="2"/>
      </rPr>
      <t>R</t>
    </r>
  </si>
  <si>
    <t>NPISHs: Non-Profit Institutions Serving Households</t>
  </si>
  <si>
    <t>CI$ million</t>
  </si>
  <si>
    <t xml:space="preserve">  11. Primary</t>
  </si>
  <si>
    <t xml:space="preserve">    111. Mainly for industry</t>
  </si>
  <si>
    <t xml:space="preserve">    112. Mainly for household consumption</t>
  </si>
  <si>
    <t xml:space="preserve">  12. Processed</t>
  </si>
  <si>
    <t xml:space="preserve">     121. Mainly for industry</t>
  </si>
  <si>
    <t xml:space="preserve">  21. Primary</t>
  </si>
  <si>
    <t xml:space="preserve">  22. Processed</t>
  </si>
  <si>
    <t xml:space="preserve">     122. Mainly for household consumption</t>
  </si>
  <si>
    <t xml:space="preserve">  31. Primary</t>
  </si>
  <si>
    <t xml:space="preserve">  32. Processed</t>
  </si>
  <si>
    <t xml:space="preserve">    321. Motor spirits (motor gas, jet fuel and diesel)</t>
  </si>
  <si>
    <t xml:space="preserve">    322. Other (propane, other petroleum products &amp; related materials)</t>
  </si>
  <si>
    <t xml:space="preserve">  41. Capital goods (except transport equipment)</t>
  </si>
  <si>
    <t xml:space="preserve">  42. Parts and accessories</t>
  </si>
  <si>
    <t xml:space="preserve">  51. Passenger motor cars</t>
  </si>
  <si>
    <t xml:space="preserve">    521. Industrial</t>
  </si>
  <si>
    <t xml:space="preserve">    522. Other (Non-industrial)</t>
  </si>
  <si>
    <t xml:space="preserve">  53. Parts and accessories</t>
  </si>
  <si>
    <t xml:space="preserve">  61. Durable</t>
  </si>
  <si>
    <t xml:space="preserve">  62. Semi-durable</t>
  </si>
  <si>
    <t xml:space="preserve">  63. Non-durable</t>
  </si>
  <si>
    <t>`</t>
  </si>
  <si>
    <r>
      <t>3</t>
    </r>
    <r>
      <rPr>
        <sz val="11"/>
        <color theme="1"/>
        <rFont val="Calibri"/>
        <family val="2"/>
        <scheme val="minor"/>
      </rPr>
      <t xml:space="preserve"> Mieral Fuela, Lubricants and Related Materials</t>
    </r>
  </si>
  <si>
    <t>STATISTICAL COMPENDIUM 2014</t>
  </si>
  <si>
    <r>
      <t>2012</t>
    </r>
    <r>
      <rPr>
        <b/>
        <vertAlign val="superscript"/>
        <sz val="10"/>
        <color theme="1"/>
        <rFont val="Arial"/>
        <family val="2"/>
      </rPr>
      <t>R</t>
    </r>
  </si>
  <si>
    <t xml:space="preserve">In CI$ Million </t>
  </si>
  <si>
    <t>CURRENT ACCOUNT</t>
  </si>
  <si>
    <t>Growth Rate (%)</t>
  </si>
  <si>
    <t>Receipts</t>
  </si>
  <si>
    <t>Exports of goods and services and income receipts (credits)</t>
  </si>
  <si>
    <t xml:space="preserve">  Export of  goods and services</t>
  </si>
  <si>
    <t xml:space="preserve">    Goods</t>
  </si>
  <si>
    <t xml:space="preserve">  Merchandise goods</t>
  </si>
  <si>
    <t xml:space="preserve">       Net exports of goods under merchanting</t>
  </si>
  <si>
    <t xml:space="preserve">       Non-monetary gold</t>
  </si>
  <si>
    <t xml:space="preserve">         Services</t>
  </si>
  <si>
    <t xml:space="preserve">            Travel</t>
  </si>
  <si>
    <t xml:space="preserve">            Transportation</t>
  </si>
  <si>
    <t>Insurance services</t>
  </si>
  <si>
    <t>Financial services</t>
  </si>
  <si>
    <t>Telecommunications, computer and information services</t>
  </si>
  <si>
    <t xml:space="preserve">         Other  business services</t>
  </si>
  <si>
    <t xml:space="preserve">           Government goods and  services n.i.e</t>
  </si>
  <si>
    <t xml:space="preserve">           Other  services </t>
  </si>
  <si>
    <t xml:space="preserve">  Primary income receipts</t>
  </si>
  <si>
    <t xml:space="preserve">    Investment income</t>
  </si>
  <si>
    <t xml:space="preserve">        Direct investment income</t>
  </si>
  <si>
    <t xml:space="preserve">        Portfolio investment income</t>
  </si>
  <si>
    <t xml:space="preserve">        Other investment income</t>
  </si>
  <si>
    <t xml:space="preserve">    Compensation of employees</t>
  </si>
  <si>
    <t xml:space="preserve">  Secondary income (current transfer) receipts </t>
  </si>
  <si>
    <t>General government</t>
  </si>
  <si>
    <t>Worker's remittances</t>
  </si>
  <si>
    <t>Other current transfers</t>
  </si>
  <si>
    <t>Payments</t>
  </si>
  <si>
    <t xml:space="preserve">  Imports of goods and services and income  payments (debits)</t>
  </si>
  <si>
    <t>Import of  goods and services</t>
  </si>
  <si>
    <t xml:space="preserve">        Goods</t>
  </si>
  <si>
    <t xml:space="preserve">          Merchandise goods</t>
  </si>
  <si>
    <t xml:space="preserve">          Non-monetary gold</t>
  </si>
  <si>
    <t xml:space="preserve"> Services</t>
  </si>
  <si>
    <t>Travel</t>
  </si>
  <si>
    <t>Transportation</t>
  </si>
  <si>
    <t>Other  business services</t>
  </si>
  <si>
    <t>Government goods and  services n.i.e</t>
  </si>
  <si>
    <t xml:space="preserve">Other  services </t>
  </si>
  <si>
    <t xml:space="preserve">  Primary income payments</t>
  </si>
  <si>
    <t xml:space="preserve">  Secondary income (current transfer) payments </t>
  </si>
  <si>
    <t>Current Account Balances</t>
  </si>
  <si>
    <t xml:space="preserve">    Goods and services</t>
  </si>
  <si>
    <t xml:space="preserve">  Primary income </t>
  </si>
  <si>
    <t xml:space="preserve">Net lending (+) or net borrowing (-) from current and capital account transactions </t>
  </si>
  <si>
    <t>Net  acquisition of financial assets (net increase in assets / financial outflow (+))</t>
  </si>
  <si>
    <t xml:space="preserve">  Direct investment assets</t>
  </si>
  <si>
    <t xml:space="preserve">  Portfolio investment assets</t>
  </si>
  <si>
    <t xml:space="preserve">  Other investment assets</t>
  </si>
  <si>
    <t xml:space="preserve">Financial derivatives </t>
  </si>
  <si>
    <t xml:space="preserve">  Reserve assets</t>
  </si>
  <si>
    <t>Net  incurrence of liabilities excluding financial derivatives (net increase in liabilities / financial inflow (+))</t>
  </si>
  <si>
    <t xml:space="preserve">  Direct investment liabilities</t>
  </si>
  <si>
    <t xml:space="preserve">  Portfolio investment liabilities</t>
  </si>
  <si>
    <t xml:space="preserve">  Other investment liabilities</t>
  </si>
  <si>
    <t>Financial derivatives</t>
  </si>
  <si>
    <t xml:space="preserve">Net lending (+) or net borrowing (-) from financial account </t>
  </si>
  <si>
    <t>Unobserved Flows</t>
  </si>
  <si>
    <r>
      <t>2011</t>
    </r>
    <r>
      <rPr>
        <b/>
        <vertAlign val="superscript"/>
        <sz val="10"/>
        <color theme="1"/>
        <rFont val="Arial"/>
        <family val="2"/>
      </rPr>
      <t>R</t>
    </r>
  </si>
  <si>
    <t xml:space="preserve">Exports include domestic exports and re-exports. Exports for 2000 - 2002 are estimates, while export figures from 2003 -2014 are based on data from the US Census Bureau, the UK Trade information website, and the Statistical Institute of Jamaica.  </t>
  </si>
  <si>
    <t>Broad Economic Category</t>
  </si>
  <si>
    <t>(CI$ 000's)</t>
  </si>
  <si>
    <t>Capital goods</t>
  </si>
  <si>
    <t>Intermediate goods</t>
  </si>
  <si>
    <t>Consumption goods</t>
  </si>
  <si>
    <t>Passenger motor vehicles</t>
  </si>
  <si>
    <t>Fuels</t>
  </si>
  <si>
    <t>Unclassified goods</t>
  </si>
  <si>
    <t>% change</t>
  </si>
  <si>
    <t>I. CURRENT ACCOUNT</t>
  </si>
  <si>
    <t>II. CAPITAL ACCOUNT*</t>
  </si>
  <si>
    <t>III. FINANCIAL ACCOUNT</t>
  </si>
  <si>
    <r>
      <t xml:space="preserve"> P</t>
    </r>
    <r>
      <rPr>
        <i/>
        <sz val="10"/>
        <rFont val="Arial"/>
        <family val="2"/>
      </rPr>
      <t>ercent of Total</t>
    </r>
  </si>
  <si>
    <t>2014R</t>
  </si>
  <si>
    <t>Growth Rate(%)</t>
  </si>
  <si>
    <r>
      <t>2015</t>
    </r>
    <r>
      <rPr>
        <vertAlign val="superscript"/>
        <sz val="12"/>
        <color theme="1"/>
        <rFont val="Calibri"/>
        <family val="2"/>
        <scheme val="minor"/>
      </rPr>
      <t>R</t>
    </r>
  </si>
  <si>
    <r>
      <t>2015</t>
    </r>
    <r>
      <rPr>
        <b/>
        <vertAlign val="superscript"/>
        <sz val="10"/>
        <rFont val="Arial"/>
        <family val="2"/>
      </rPr>
      <t>R</t>
    </r>
  </si>
  <si>
    <r>
      <t>2016</t>
    </r>
    <r>
      <rPr>
        <b/>
        <vertAlign val="superscript"/>
        <sz val="10"/>
        <rFont val="Arial"/>
        <family val="2"/>
      </rPr>
      <t>P</t>
    </r>
  </si>
  <si>
    <r>
      <t>2015</t>
    </r>
    <r>
      <rPr>
        <b/>
        <vertAlign val="superscript"/>
        <sz val="12"/>
        <rFont val="Arial"/>
        <family val="2"/>
      </rPr>
      <t>R</t>
    </r>
  </si>
  <si>
    <t>2015 - 2016</t>
  </si>
  <si>
    <r>
      <rPr>
        <b/>
        <sz val="10"/>
        <rFont val="Arial"/>
        <family val="2"/>
      </rPr>
      <t xml:space="preserve">Source: </t>
    </r>
    <r>
      <rPr>
        <sz val="11"/>
        <color theme="1"/>
        <rFont val="Arial"/>
        <family val="2"/>
      </rPr>
      <t>Customs Department and Economics and Statistics Office</t>
    </r>
  </si>
  <si>
    <r>
      <t>2014</t>
    </r>
    <r>
      <rPr>
        <b/>
        <vertAlign val="superscript"/>
        <sz val="10"/>
        <color theme="1"/>
        <rFont val="Arial"/>
        <family val="2"/>
      </rPr>
      <t>R</t>
    </r>
  </si>
  <si>
    <t>*No reported transactions for Capital Account</t>
  </si>
  <si>
    <r>
      <t>2013</t>
    </r>
    <r>
      <rPr>
        <b/>
        <vertAlign val="superscript"/>
        <sz val="10"/>
        <color theme="1"/>
        <rFont val="Arial"/>
        <family val="2"/>
      </rPr>
      <t>R</t>
    </r>
  </si>
  <si>
    <r>
      <t>Notes:</t>
    </r>
    <r>
      <rPr>
        <sz val="10"/>
        <color theme="1"/>
        <rFont val="Arial"/>
        <family val="2"/>
      </rPr>
      <t xml:space="preserve"> Net borrowing means foreign residents are net suppliers of funds to Cayman residents.Net lending or net borrowing can be computed from Current and Capital Account transactions or from Financial Account transactions.  Unobserved flows (statistical discrepancy) is equal to the difference between the sum of the Current and Capital Accounts and the Financial Account.</t>
    </r>
  </si>
  <si>
    <r>
      <rPr>
        <b/>
        <sz val="10"/>
        <rFont val="Arial"/>
        <family val="2"/>
      </rPr>
      <t>Source:</t>
    </r>
    <r>
      <rPr>
        <sz val="10"/>
        <color theme="1"/>
        <rFont val="Calibri"/>
        <family val="2"/>
        <scheme val="minor"/>
      </rPr>
      <t xml:space="preserve"> Economics and Statistics Office</t>
    </r>
  </si>
  <si>
    <r>
      <rPr>
        <b/>
        <sz val="12"/>
        <rFont val="Calibri"/>
        <family val="2"/>
        <scheme val="minor"/>
      </rPr>
      <t xml:space="preserve">Source: </t>
    </r>
    <r>
      <rPr>
        <sz val="12"/>
        <rFont val="Calibri"/>
        <family val="2"/>
        <scheme val="minor"/>
      </rPr>
      <t>Customs Department and  Economics &amp; Statistics Office</t>
    </r>
  </si>
  <si>
    <t>Merchandise Imports, Exports and Balance of Merchandise Trade 1971 - 2016</t>
  </si>
  <si>
    <t>The Cayman Islands Balance of Payments 2012 - 2015</t>
  </si>
  <si>
    <t>Imports by Broad Economic Category, 2008 -  2016</t>
  </si>
  <si>
    <t xml:space="preserve">2010 - 2016 </t>
  </si>
  <si>
    <t>Imports By Major Countries Of Origin, 1975 - 2016</t>
  </si>
  <si>
    <t>Imported Motor Vehicles Inspected and Licensed, 1976 -  2016</t>
  </si>
  <si>
    <t>Imports by SITC Sections, 1975 -  2016</t>
  </si>
  <si>
    <t xml:space="preserve">The Cayman Islands Current Account </t>
  </si>
  <si>
    <t>Balance of Payments 2007 - 2015</t>
  </si>
  <si>
    <t>Receipts &amp; Payments, 2012 - 2015</t>
  </si>
  <si>
    <t xml:space="preserve">IMPORTS BY BROAD ECONOMIC CATEGORY </t>
  </si>
  <si>
    <t>BY END-USE</t>
  </si>
  <si>
    <r>
      <rPr>
        <b/>
        <sz val="10"/>
        <rFont val="Arial"/>
        <family val="2"/>
      </rPr>
      <t>Source:</t>
    </r>
    <r>
      <rPr>
        <sz val="11"/>
        <color theme="1"/>
        <rFont val="Calibri"/>
        <family val="2"/>
        <scheme val="minor"/>
      </rPr>
      <t xml:space="preserve"> Customs Department &amp; Vehicle and Drivers' Licensing Department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</si>
</sst>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_(&quot;$&quot;* \(#,##0.00\);_(&quot;$&quot;* &quot;-&quot;??_);_(@_)"/>
    <numFmt numFmtId="43" formatCode="_(* #,##0.00_);_(* \(#,##0.00\);_(* &quot;-&quot;??_);_(@_)"/>
    <numFmt numFmtId="164" formatCode="_(* #,##0.0_);_(* \(#,##0.0\);_(* &quot;-&quot;??_);_(@_)"/>
    <numFmt numFmtId="165" formatCode="#,##0.0_);\(#,##0.0\)"/>
    <numFmt numFmtId="166" formatCode="\-\ #\ \-"/>
    <numFmt numFmtId="167" formatCode="0.0"/>
    <numFmt numFmtId="168" formatCode="#,##0.0"/>
    <numFmt numFmtId="169" formatCode="0.0_);\(0.0\)"/>
    <numFmt numFmtId="170" formatCode="_-* #,##0.00_-;\-* #,##0.00_-;_-* &quot;-&quot;??_-;_-@_-"/>
    <numFmt numFmtId="171" formatCode="_(* #,##0_);_(* \(#,##0\);_(* &quot;-&quot;??_);_(@_)"/>
    <numFmt numFmtId="172" formatCode="\(0.0\)"/>
    <numFmt numFmtId="173" formatCode="0.0%"/>
    <numFmt numFmtId="174" formatCode="_-* #,##0_-;\-* #,##0_-;_-* &quot;-&quot;??_-;_-@_-"/>
    <numFmt numFmtId="175" formatCode="_-* #,##0.0_-;\-* #,##0.0_-;_-* &quot;-&quot;??_-;_-@_-"/>
  </numFmts>
  <fonts count="65">
    <font>
      <sz val="11"/>
      <color theme="1"/>
      <name val="Calibri"/>
      <family val="2"/>
      <scheme val="minor"/>
    </font>
    <font>
      <sz val="11"/>
      <color theme="1"/>
      <name val="Calibri"/>
      <family val="2"/>
      <scheme val="minor"/>
    </font>
    <font>
      <b/>
      <sz val="11"/>
      <name val="Book Antiqua"/>
      <family val="1"/>
    </font>
    <font>
      <b/>
      <sz val="12"/>
      <name val="Arial"/>
      <family val="2"/>
    </font>
    <font>
      <sz val="10"/>
      <name val="Arial"/>
      <family val="2"/>
    </font>
    <font>
      <sz val="10"/>
      <color theme="1"/>
      <name val="Arial"/>
      <family val="2"/>
    </font>
    <font>
      <b/>
      <sz val="10"/>
      <color theme="1"/>
      <name val="Arial"/>
      <family val="2"/>
    </font>
    <font>
      <vertAlign val="superscript"/>
      <sz val="9"/>
      <name val="Arial"/>
      <family val="2"/>
    </font>
    <font>
      <b/>
      <sz val="10"/>
      <name val="Arial"/>
      <family val="2"/>
    </font>
    <font>
      <b/>
      <sz val="11"/>
      <name val="Arial"/>
      <family val="2"/>
    </font>
    <font>
      <i/>
      <sz val="10"/>
      <name val="Arial"/>
      <family val="2"/>
    </font>
    <font>
      <b/>
      <sz val="10"/>
      <name val="Arial"/>
      <family val="2"/>
    </font>
    <font>
      <b/>
      <vertAlign val="superscript"/>
      <sz val="10"/>
      <name val="Arial"/>
      <family val="2"/>
    </font>
    <font>
      <vertAlign val="superscript"/>
      <sz val="10"/>
      <name val="Arial"/>
      <family val="2"/>
    </font>
    <font>
      <sz val="10"/>
      <color indexed="12"/>
      <name val="Arial"/>
      <family val="2"/>
    </font>
    <font>
      <sz val="11"/>
      <name val="Arial"/>
      <family val="2"/>
    </font>
    <font>
      <sz val="10"/>
      <name val="Times New Roman"/>
      <family val="1"/>
    </font>
    <font>
      <b/>
      <sz val="11"/>
      <color indexed="16"/>
      <name val="Book Antiqua"/>
      <family val="1"/>
    </font>
    <font>
      <b/>
      <sz val="10"/>
      <name val="Times New Roman"/>
      <family val="1"/>
    </font>
    <font>
      <b/>
      <sz val="12"/>
      <color rgb="FF000000"/>
      <name val="Calibri"/>
      <family val="2"/>
    </font>
    <font>
      <b/>
      <sz val="11"/>
      <color theme="1"/>
      <name val="Calibri"/>
      <family val="2"/>
      <scheme val="minor"/>
    </font>
    <font>
      <vertAlign val="superscript"/>
      <sz val="12"/>
      <color theme="1"/>
      <name val="Calibri"/>
      <family val="2"/>
      <scheme val="minor"/>
    </font>
    <font>
      <i/>
      <sz val="11"/>
      <color theme="1"/>
      <name val="Calibri"/>
      <family val="2"/>
      <scheme val="minor"/>
    </font>
    <font>
      <b/>
      <vertAlign val="superscript"/>
      <sz val="10"/>
      <color theme="1"/>
      <name val="Arial"/>
      <family val="2"/>
    </font>
    <font>
      <b/>
      <sz val="12"/>
      <name val="Book Antiqua"/>
      <family val="1"/>
    </font>
    <font>
      <b/>
      <sz val="12"/>
      <color theme="1"/>
      <name val="Book Antiqua"/>
      <family val="1"/>
    </font>
    <font>
      <sz val="12"/>
      <name val="Book Antiqua"/>
      <family val="1"/>
    </font>
    <font>
      <sz val="12"/>
      <color theme="1"/>
      <name val="Book Antiqua"/>
      <family val="1"/>
    </font>
    <font>
      <i/>
      <sz val="12"/>
      <name val="Book Antiqua"/>
      <family val="1"/>
    </font>
    <font>
      <sz val="10"/>
      <color theme="0"/>
      <name val="Arial"/>
      <family val="2"/>
    </font>
    <font>
      <sz val="10"/>
      <color rgb="FF9C0006"/>
      <name val="Arial"/>
      <family val="2"/>
    </font>
    <font>
      <b/>
      <sz val="10"/>
      <color rgb="FFFA7D00"/>
      <name val="Arial"/>
      <family val="2"/>
    </font>
    <font>
      <b/>
      <sz val="10"/>
      <color theme="0"/>
      <name val="Arial"/>
      <family val="2"/>
    </font>
    <font>
      <sz val="11"/>
      <color theme="1"/>
      <name val="Calibri"/>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name val="Arial "/>
    </font>
    <font>
      <b/>
      <sz val="10"/>
      <color rgb="FF3F3F3F"/>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8"/>
      <name val="Arial"/>
      <family val="2"/>
    </font>
    <font>
      <sz val="10"/>
      <color rgb="FFFF0000"/>
      <name val="Arial"/>
      <family val="2"/>
    </font>
    <font>
      <sz val="11"/>
      <color indexed="8"/>
      <name val="Calibri"/>
      <family val="2"/>
    </font>
    <font>
      <sz val="10"/>
      <name val="Arial"/>
      <family val="2"/>
    </font>
    <font>
      <sz val="12"/>
      <name val="Arial"/>
      <family val="2"/>
    </font>
    <font>
      <b/>
      <vertAlign val="superscript"/>
      <sz val="12"/>
      <name val="Arial"/>
      <family val="2"/>
    </font>
    <font>
      <i/>
      <sz val="10"/>
      <name val="Book Antiqua"/>
      <family val="1"/>
    </font>
    <font>
      <i/>
      <sz val="11"/>
      <name val="Arial"/>
      <family val="2"/>
    </font>
    <font>
      <sz val="11"/>
      <name val="Calibri"/>
      <family val="2"/>
      <scheme val="minor"/>
    </font>
    <font>
      <i/>
      <sz val="11"/>
      <name val="Calibri"/>
      <family val="2"/>
      <scheme val="minor"/>
    </font>
    <font>
      <b/>
      <sz val="12"/>
      <name val="Calibri"/>
      <family val="2"/>
      <scheme val="minor"/>
    </font>
    <font>
      <sz val="12"/>
      <name val="Calibri"/>
      <family val="2"/>
      <scheme val="minor"/>
    </font>
    <font>
      <sz val="11"/>
      <color theme="1"/>
      <name val="Arial"/>
      <family val="2"/>
    </font>
    <font>
      <sz val="10"/>
      <color theme="1"/>
      <name val="Calibri"/>
      <family val="2"/>
      <scheme val="minor"/>
    </font>
    <font>
      <b/>
      <i/>
      <sz val="10"/>
      <name val="Arial"/>
      <family val="2"/>
    </font>
    <font>
      <b/>
      <sz val="12"/>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48">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Border="0"/>
    <xf numFmtId="170" fontId="4" fillId="0" borderId="0" applyFont="0" applyFill="0" applyBorder="0" applyAlignment="0" applyProtection="0"/>
    <xf numFmtId="170"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29" fillId="12" borderId="0" applyNumberFormat="0" applyBorder="0" applyAlignment="0" applyProtection="0"/>
    <xf numFmtId="0" fontId="29" fillId="16" borderId="0" applyNumberFormat="0" applyBorder="0" applyAlignment="0" applyProtection="0"/>
    <xf numFmtId="0" fontId="29" fillId="20" borderId="0" applyNumberFormat="0" applyBorder="0" applyAlignment="0" applyProtection="0"/>
    <xf numFmtId="0" fontId="29" fillId="24" borderId="0" applyNumberFormat="0" applyBorder="0" applyAlignment="0" applyProtection="0"/>
    <xf numFmtId="0" fontId="29" fillId="28" borderId="0" applyNumberFormat="0" applyBorder="0" applyAlignment="0" applyProtection="0"/>
    <xf numFmtId="0" fontId="29" fillId="32" borderId="0" applyNumberFormat="0" applyBorder="0" applyAlignment="0" applyProtection="0"/>
    <xf numFmtId="0" fontId="29" fillId="9" borderId="0" applyNumberFormat="0" applyBorder="0" applyAlignment="0" applyProtection="0"/>
    <xf numFmtId="0" fontId="29" fillId="13" borderId="0" applyNumberFormat="0" applyBorder="0" applyAlignment="0" applyProtection="0"/>
    <xf numFmtId="0" fontId="29" fillId="17" borderId="0" applyNumberFormat="0" applyBorder="0" applyAlignment="0" applyProtection="0"/>
    <xf numFmtId="0" fontId="29" fillId="21" borderId="0" applyNumberFormat="0" applyBorder="0" applyAlignment="0" applyProtection="0"/>
    <xf numFmtId="0" fontId="29" fillId="25" borderId="0" applyNumberFormat="0" applyBorder="0" applyAlignment="0" applyProtection="0"/>
    <xf numFmtId="0" fontId="29" fillId="29" borderId="0" applyNumberFormat="0" applyBorder="0" applyAlignment="0" applyProtection="0"/>
    <xf numFmtId="0" fontId="30" fillId="3" borderId="0" applyNumberFormat="0" applyBorder="0" applyAlignment="0" applyProtection="0"/>
    <xf numFmtId="0" fontId="31" fillId="6" borderId="8" applyNumberFormat="0" applyAlignment="0" applyProtection="0"/>
    <xf numFmtId="0" fontId="32" fillId="7" borderId="11"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34" fillId="0" borderId="0" applyNumberFormat="0" applyFill="0" applyBorder="0" applyAlignment="0" applyProtection="0"/>
    <xf numFmtId="0" fontId="35" fillId="2" borderId="0" applyNumberFormat="0" applyBorder="0" applyAlignment="0" applyProtection="0"/>
    <xf numFmtId="0" fontId="4" fillId="33" borderId="1" applyNumberFormat="0" applyFont="0" applyBorder="0" applyAlignment="0" applyProtection="0">
      <alignment horizontal="center"/>
    </xf>
    <xf numFmtId="0" fontId="36" fillId="0" borderId="5" applyNumberFormat="0" applyFill="0" applyAlignment="0" applyProtection="0"/>
    <xf numFmtId="0" fontId="37" fillId="0" borderId="6" applyNumberFormat="0" applyFill="0" applyAlignment="0" applyProtection="0"/>
    <xf numFmtId="0" fontId="38" fillId="0" borderId="7"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5" borderId="8" applyNumberFormat="0" applyAlignment="0" applyProtection="0"/>
    <xf numFmtId="0" fontId="41" fillId="0" borderId="10" applyNumberFormat="0" applyFill="0" applyAlignment="0" applyProtection="0"/>
    <xf numFmtId="0" fontId="42" fillId="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4" fillId="0" borderId="0"/>
    <xf numFmtId="0" fontId="4" fillId="0" borderId="0" applyBorder="0"/>
    <xf numFmtId="0" fontId="4" fillId="0" borderId="0"/>
    <xf numFmtId="0" fontId="4" fillId="0" borderId="0" applyBorder="0"/>
    <xf numFmtId="0" fontId="4" fillId="0" borderId="0" applyBorder="0"/>
    <xf numFmtId="0" fontId="4" fillId="0" borderId="0" applyBorder="0"/>
    <xf numFmtId="0" fontId="4" fillId="0" borderId="0" applyBorder="0"/>
    <xf numFmtId="0" fontId="4" fillId="0" borderId="0"/>
    <xf numFmtId="0" fontId="43" fillId="0" borderId="0"/>
    <xf numFmtId="0" fontId="4" fillId="0" borderId="0"/>
    <xf numFmtId="0" fontId="4" fillId="0" borderId="0"/>
    <xf numFmtId="0" fontId="16" fillId="0" borderId="0"/>
    <xf numFmtId="0" fontId="4" fillId="0" borderId="0" applyBorder="0"/>
    <xf numFmtId="0" fontId="4" fillId="0" borderId="0" applyBorder="0"/>
    <xf numFmtId="0" fontId="4" fillId="0" borderId="0" applyBorder="0"/>
    <xf numFmtId="0" fontId="4" fillId="0" borderId="0" applyBorder="0"/>
    <xf numFmtId="0" fontId="4" fillId="0" borderId="0" applyBorder="0"/>
    <xf numFmtId="0" fontId="4" fillId="0" borderId="0" applyBorder="0"/>
    <xf numFmtId="0" fontId="4" fillId="0" borderId="0"/>
    <xf numFmtId="0" fontId="4" fillId="0" borderId="0" applyBorder="0"/>
    <xf numFmtId="0" fontId="1" fillId="0" borderId="0"/>
    <xf numFmtId="0" fontId="1" fillId="0" borderId="0"/>
    <xf numFmtId="0" fontId="4" fillId="0" borderId="0"/>
    <xf numFmtId="0" fontId="4" fillId="0" borderId="0" applyBorder="0"/>
    <xf numFmtId="0" fontId="4" fillId="0" borderId="0" applyBorder="0"/>
    <xf numFmtId="0" fontId="4" fillId="0" borderId="0" applyBorder="0"/>
    <xf numFmtId="0" fontId="4" fillId="0" borderId="0" applyBorder="0"/>
    <xf numFmtId="0" fontId="4" fillId="0" borderId="0"/>
    <xf numFmtId="0" fontId="4" fillId="0" borderId="0"/>
    <xf numFmtId="0" fontId="5" fillId="8" borderId="12" applyNumberFormat="0" applyFont="0" applyAlignment="0" applyProtection="0"/>
    <xf numFmtId="0" fontId="44" fillId="6" borderId="9" applyNumberFormat="0" applyAlignment="0" applyProtection="0"/>
    <xf numFmtId="40" fontId="45" fillId="34" borderId="0">
      <alignment horizontal="right"/>
    </xf>
    <xf numFmtId="0" fontId="46" fillId="34" borderId="0">
      <alignment horizontal="right"/>
    </xf>
    <xf numFmtId="0" fontId="47" fillId="34" borderId="14"/>
    <xf numFmtId="0" fontId="47" fillId="0" borderId="0" applyBorder="0">
      <alignment horizontal="centerContinuous"/>
    </xf>
    <xf numFmtId="0" fontId="48" fillId="0" borderId="0" applyBorder="0">
      <alignment horizontal="centerContinuous"/>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3" fontId="4" fillId="34" borderId="1" applyFont="0" applyProtection="0">
      <alignment horizontal="right"/>
    </xf>
    <xf numFmtId="9" fontId="4" fillId="34" borderId="1" applyFont="0" applyProtection="0">
      <alignment horizontal="right"/>
    </xf>
    <xf numFmtId="0" fontId="49" fillId="0" borderId="0">
      <alignment vertical="top"/>
    </xf>
    <xf numFmtId="0" fontId="6" fillId="0" borderId="13" applyNumberFormat="0" applyFill="0" applyAlignment="0" applyProtection="0"/>
    <xf numFmtId="0" fontId="50" fillId="0" borderId="0" applyNumberFormat="0" applyFill="0" applyBorder="0" applyAlignment="0" applyProtection="0"/>
    <xf numFmtId="0" fontId="51" fillId="0" borderId="0"/>
    <xf numFmtId="0" fontId="52" fillId="0" borderId="0"/>
    <xf numFmtId="170" fontId="4" fillId="0" borderId="0" applyFont="0" applyFill="0" applyBorder="0" applyAlignment="0" applyProtection="0"/>
  </cellStyleXfs>
  <cellXfs count="337">
    <xf numFmtId="0" fontId="0" fillId="0" borderId="0" xfId="0"/>
    <xf numFmtId="0" fontId="0" fillId="0" borderId="0" xfId="0" applyFill="1"/>
    <xf numFmtId="0" fontId="0" fillId="0" borderId="0" xfId="0" applyFill="1" applyBorder="1"/>
    <xf numFmtId="166" fontId="0" fillId="0" borderId="0" xfId="0" applyNumberFormat="1" applyFill="1" applyBorder="1" applyAlignment="1">
      <alignment horizontal="center"/>
    </xf>
    <xf numFmtId="167" fontId="0" fillId="0" borderId="0" xfId="0" applyNumberFormat="1" applyFill="1" applyBorder="1"/>
    <xf numFmtId="0" fontId="15" fillId="0" borderId="0" xfId="0" applyFont="1" applyFill="1"/>
    <xf numFmtId="0" fontId="20" fillId="0" borderId="0" xfId="0" applyFont="1" applyFill="1"/>
    <xf numFmtId="0" fontId="20" fillId="0" borderId="0" xfId="0" applyFont="1" applyFill="1" applyBorder="1"/>
    <xf numFmtId="2" fontId="27" fillId="0" borderId="0" xfId="0" applyNumberFormat="1" applyFont="1" applyFill="1" applyBorder="1"/>
    <xf numFmtId="2" fontId="0" fillId="0" borderId="0" xfId="0" applyNumberFormat="1" applyFont="1" applyFill="1" applyBorder="1"/>
    <xf numFmtId="0" fontId="27" fillId="0" borderId="0" xfId="0" applyFont="1" applyFill="1"/>
    <xf numFmtId="0" fontId="27" fillId="0" borderId="0" xfId="0" applyFont="1" applyFill="1" applyBorder="1"/>
    <xf numFmtId="0" fontId="26" fillId="0" borderId="0" xfId="10" applyFont="1" applyFill="1"/>
    <xf numFmtId="0" fontId="0" fillId="0" borderId="0" xfId="0" applyFont="1" applyFill="1"/>
    <xf numFmtId="0" fontId="0" fillId="0" borderId="0" xfId="0" applyFont="1" applyFill="1" applyBorder="1"/>
    <xf numFmtId="0" fontId="0" fillId="0" borderId="1" xfId="0" applyFont="1" applyFill="1" applyBorder="1"/>
    <xf numFmtId="2" fontId="0" fillId="0" borderId="1" xfId="0" applyNumberFormat="1" applyFont="1" applyFill="1" applyBorder="1"/>
    <xf numFmtId="0" fontId="0" fillId="0" borderId="0" xfId="0" applyFill="1" applyAlignment="1">
      <alignment wrapText="1"/>
    </xf>
    <xf numFmtId="2" fontId="0" fillId="0" borderId="0" xfId="0" applyNumberFormat="1" applyFill="1"/>
    <xf numFmtId="3" fontId="3" fillId="0" borderId="0" xfId="4" applyNumberFormat="1" applyFont="1" applyFill="1" applyAlignment="1">
      <alignment horizontal="center"/>
    </xf>
    <xf numFmtId="0" fontId="15" fillId="0" borderId="0" xfId="0" applyFont="1" applyFill="1" applyBorder="1"/>
    <xf numFmtId="0" fontId="2" fillId="0" borderId="0" xfId="0" applyFont="1" applyFill="1" applyAlignment="1">
      <alignment horizontal="right"/>
    </xf>
    <xf numFmtId="0" fontId="3" fillId="0" borderId="0" xfId="0" applyFont="1" applyFill="1" applyBorder="1" applyAlignment="1">
      <alignment horizontal="left"/>
    </xf>
    <xf numFmtId="0" fontId="7" fillId="0" borderId="0" xfId="0" applyFont="1" applyFill="1" applyBorder="1" applyAlignment="1" applyProtection="1">
      <alignment horizontal="right"/>
      <protection locked="0"/>
    </xf>
    <xf numFmtId="164" fontId="5" fillId="0" borderId="0" xfId="1" applyNumberFormat="1" applyFont="1" applyFill="1" applyBorder="1" applyAlignment="1">
      <alignment horizontal="right"/>
    </xf>
    <xf numFmtId="0" fontId="4" fillId="0" borderId="0" xfId="0" applyFont="1" applyFill="1" applyBorder="1" applyAlignment="1">
      <alignment horizontal="left" indent="3"/>
    </xf>
    <xf numFmtId="0" fontId="8" fillId="0" borderId="0" xfId="0" applyFont="1" applyFill="1" applyBorder="1" applyAlignment="1"/>
    <xf numFmtId="0" fontId="5" fillId="0" borderId="0" xfId="3" applyFont="1" applyFill="1" applyBorder="1"/>
    <xf numFmtId="0" fontId="0" fillId="0" borderId="0" xfId="0" applyFill="1" applyBorder="1" applyAlignment="1">
      <alignment horizontal="center"/>
    </xf>
    <xf numFmtId="0" fontId="4" fillId="0" borderId="0" xfId="0" applyFont="1" applyFill="1" applyAlignment="1"/>
    <xf numFmtId="0" fontId="62" fillId="0" borderId="0" xfId="0" applyFont="1" applyFill="1" applyBorder="1" applyAlignment="1">
      <alignment horizontal="center"/>
    </xf>
    <xf numFmtId="0" fontId="62" fillId="0" borderId="0" xfId="0" applyFont="1" applyFill="1" applyBorder="1"/>
    <xf numFmtId="0" fontId="2" fillId="0" borderId="0" xfId="0" applyFont="1" applyFill="1" applyBorder="1" applyAlignment="1">
      <alignment horizontal="right"/>
    </xf>
    <xf numFmtId="0" fontId="6" fillId="0" borderId="0" xfId="3" applyFont="1" applyFill="1" applyBorder="1"/>
    <xf numFmtId="0" fontId="6" fillId="0" borderId="0" xfId="3" applyFont="1" applyFill="1" applyBorder="1" applyAlignment="1">
      <alignment horizontal="center"/>
    </xf>
    <xf numFmtId="43" fontId="6" fillId="0" borderId="0" xfId="1" applyFont="1" applyFill="1" applyBorder="1" applyAlignment="1">
      <alignment horizontal="center"/>
    </xf>
    <xf numFmtId="164" fontId="6" fillId="0" borderId="0" xfId="1" applyNumberFormat="1" applyFont="1" applyFill="1" applyBorder="1" applyAlignment="1">
      <alignment horizontal="center"/>
    </xf>
    <xf numFmtId="164" fontId="6" fillId="0" borderId="0" xfId="1" applyNumberFormat="1" applyFont="1" applyFill="1" applyBorder="1" applyAlignment="1">
      <alignment horizontal="right"/>
    </xf>
    <xf numFmtId="0" fontId="6" fillId="0" borderId="0" xfId="3" applyFont="1" applyFill="1" applyBorder="1" applyAlignment="1">
      <alignment horizontal="left"/>
    </xf>
    <xf numFmtId="0" fontId="5" fillId="0" borderId="0" xfId="3" applyFont="1" applyFill="1" applyBorder="1" applyAlignment="1">
      <alignment horizontal="left" indent="2"/>
    </xf>
    <xf numFmtId="0" fontId="4" fillId="0" borderId="0" xfId="0" applyFont="1" applyFill="1" applyBorder="1" applyAlignment="1">
      <alignment horizontal="left" vertical="top" wrapText="1" indent="2"/>
    </xf>
    <xf numFmtId="0" fontId="4" fillId="0" borderId="0" xfId="0" applyFont="1" applyFill="1" applyBorder="1" applyAlignment="1">
      <alignment horizontal="left" wrapText="1" indent="2"/>
    </xf>
    <xf numFmtId="0" fontId="5" fillId="0" borderId="0" xfId="3" applyFont="1" applyFill="1" applyBorder="1" applyAlignment="1">
      <alignment horizontal="left" wrapText="1" indent="2"/>
    </xf>
    <xf numFmtId="0" fontId="5" fillId="0" borderId="0" xfId="3" applyFont="1" applyFill="1" applyBorder="1" applyAlignment="1">
      <alignment horizontal="left" indent="4"/>
    </xf>
    <xf numFmtId="0" fontId="4" fillId="0" borderId="0" xfId="3" applyFont="1" applyFill="1" applyBorder="1" applyAlignment="1">
      <alignment horizontal="left" indent="4"/>
    </xf>
    <xf numFmtId="164" fontId="5" fillId="0" borderId="0" xfId="1" applyNumberFormat="1" applyFont="1" applyFill="1" applyBorder="1" applyAlignment="1">
      <alignment horizontal="right" indent="4"/>
    </xf>
    <xf numFmtId="0" fontId="4" fillId="0" borderId="0" xfId="0" applyFont="1" applyFill="1" applyBorder="1" applyAlignment="1">
      <alignment horizontal="left" indent="4"/>
    </xf>
    <xf numFmtId="0" fontId="4" fillId="0" borderId="0" xfId="0" applyFont="1" applyFill="1" applyBorder="1" applyAlignment="1"/>
    <xf numFmtId="0" fontId="3" fillId="0" borderId="0" xfId="0" applyFont="1" applyFill="1" applyBorder="1" applyAlignment="1">
      <alignment horizontal="right"/>
    </xf>
    <xf numFmtId="0" fontId="3" fillId="0" borderId="0" xfId="0" applyFont="1" applyFill="1" applyBorder="1" applyAlignment="1">
      <alignment horizontal="center"/>
    </xf>
    <xf numFmtId="0" fontId="3" fillId="0" borderId="0" xfId="0" applyFont="1" applyFill="1" applyBorder="1" applyAlignment="1"/>
    <xf numFmtId="0" fontId="55" fillId="0" borderId="0" xfId="0" applyFont="1" applyFill="1" applyBorder="1" applyAlignment="1">
      <alignment horizontal="right"/>
    </xf>
    <xf numFmtId="0" fontId="24" fillId="0" borderId="0" xfId="6" applyFont="1" applyFill="1" applyBorder="1" applyAlignment="1">
      <alignment horizontal="center"/>
    </xf>
    <xf numFmtId="0" fontId="26" fillId="0" borderId="0" xfId="6" applyFont="1" applyFill="1" applyBorder="1" applyAlignment="1">
      <alignment horizontal="center"/>
    </xf>
    <xf numFmtId="2" fontId="26" fillId="0" borderId="0" xfId="6" applyNumberFormat="1" applyFont="1" applyFill="1" applyBorder="1" applyAlignment="1">
      <alignment horizontal="center"/>
    </xf>
    <xf numFmtId="3" fontId="24" fillId="0" borderId="0" xfId="6" applyNumberFormat="1" applyFont="1" applyFill="1" applyBorder="1" applyAlignment="1">
      <alignment horizontal="left" wrapText="1" indent="1"/>
    </xf>
    <xf numFmtId="168" fontId="24" fillId="0" borderId="0" xfId="6" applyNumberFormat="1" applyFont="1" applyFill="1" applyBorder="1" applyProtection="1">
      <protection locked="0"/>
    </xf>
    <xf numFmtId="3" fontId="24" fillId="0" borderId="0" xfId="6" applyNumberFormat="1" applyFont="1" applyFill="1" applyBorder="1" applyAlignment="1">
      <alignment horizontal="left" indent="1"/>
    </xf>
    <xf numFmtId="3" fontId="24" fillId="0" borderId="0" xfId="6" applyNumberFormat="1" applyFont="1" applyFill="1" applyBorder="1" applyAlignment="1">
      <alignment horizontal="left" indent="2"/>
    </xf>
    <xf numFmtId="3" fontId="26" fillId="0" borderId="0" xfId="6" applyNumberFormat="1" applyFont="1" applyFill="1" applyBorder="1" applyAlignment="1">
      <alignment horizontal="left" indent="4"/>
    </xf>
    <xf numFmtId="168" fontId="26" fillId="0" borderId="0" xfId="6" applyNumberFormat="1" applyFont="1" applyFill="1" applyBorder="1" applyProtection="1">
      <protection locked="0"/>
    </xf>
    <xf numFmtId="3" fontId="26" fillId="0" borderId="0" xfId="6" applyNumberFormat="1" applyFont="1" applyFill="1" applyBorder="1" applyAlignment="1">
      <alignment horizontal="left" indent="2"/>
    </xf>
    <xf numFmtId="0" fontId="27" fillId="0" borderId="0" xfId="0" applyFont="1" applyFill="1" applyBorder="1" applyAlignment="1">
      <alignment horizontal="left" indent="2"/>
    </xf>
    <xf numFmtId="3" fontId="24" fillId="0" borderId="0" xfId="6" applyNumberFormat="1" applyFont="1" applyFill="1" applyBorder="1"/>
    <xf numFmtId="3" fontId="26" fillId="0" borderId="0" xfId="6" applyNumberFormat="1" applyFont="1" applyFill="1" applyBorder="1"/>
    <xf numFmtId="168" fontId="27" fillId="0" borderId="0" xfId="0" applyNumberFormat="1" applyFont="1" applyFill="1" applyBorder="1"/>
    <xf numFmtId="3" fontId="26" fillId="0" borderId="0" xfId="6" applyNumberFormat="1" applyFont="1" applyFill="1" applyBorder="1" applyAlignment="1">
      <alignment horizontal="left" indent="5"/>
    </xf>
    <xf numFmtId="3" fontId="26" fillId="0" borderId="0" xfId="6" applyNumberFormat="1" applyFont="1" applyFill="1" applyBorder="1" applyAlignment="1">
      <alignment horizontal="left" wrapText="1" indent="5"/>
    </xf>
    <xf numFmtId="3" fontId="26" fillId="0" borderId="0" xfId="6" applyNumberFormat="1" applyFont="1" applyFill="1" applyBorder="1" applyAlignment="1">
      <alignment horizontal="left" indent="1"/>
    </xf>
    <xf numFmtId="168" fontId="26" fillId="0" borderId="0" xfId="6" applyNumberFormat="1" applyFont="1" applyFill="1" applyBorder="1"/>
    <xf numFmtId="168" fontId="27" fillId="0" borderId="0" xfId="8" applyNumberFormat="1" applyFont="1" applyFill="1" applyBorder="1"/>
    <xf numFmtId="168" fontId="25" fillId="0" borderId="0" xfId="0" applyNumberFormat="1" applyFont="1" applyFill="1" applyBorder="1"/>
    <xf numFmtId="168" fontId="26" fillId="0" borderId="0" xfId="6" applyNumberFormat="1" applyFont="1" applyFill="1" applyBorder="1" applyAlignment="1">
      <alignment horizontal="center"/>
    </xf>
    <xf numFmtId="3" fontId="24" fillId="0" borderId="0" xfId="6" applyNumberFormat="1" applyFont="1" applyFill="1" applyBorder="1" applyAlignment="1">
      <alignment horizontal="left" indent="3"/>
    </xf>
    <xf numFmtId="0" fontId="27" fillId="0" borderId="0" xfId="0" applyFont="1" applyFill="1" applyBorder="1" applyAlignment="1">
      <alignment horizontal="left" indent="1"/>
    </xf>
    <xf numFmtId="3" fontId="26" fillId="0" borderId="0" xfId="6" applyNumberFormat="1" applyFont="1" applyFill="1" applyBorder="1" applyAlignment="1">
      <alignment horizontal="left" indent="3"/>
    </xf>
    <xf numFmtId="167" fontId="27" fillId="0" borderId="0" xfId="0" applyNumberFormat="1" applyFont="1" applyFill="1" applyBorder="1"/>
    <xf numFmtId="0" fontId="24" fillId="0" borderId="0" xfId="0" applyFont="1" applyFill="1" applyBorder="1" applyAlignment="1">
      <alignment horizontal="center"/>
    </xf>
    <xf numFmtId="0" fontId="25" fillId="0" borderId="0" xfId="0" applyFont="1" applyFill="1" applyBorder="1" applyAlignment="1">
      <alignment horizontal="center"/>
    </xf>
    <xf numFmtId="2" fontId="25" fillId="0" borderId="0" xfId="0" applyNumberFormat="1" applyFont="1" applyFill="1" applyBorder="1" applyAlignment="1">
      <alignment horizontal="center" wrapText="1"/>
    </xf>
    <xf numFmtId="0" fontId="24" fillId="0" borderId="0" xfId="6" applyFont="1" applyFill="1" applyBorder="1"/>
    <xf numFmtId="164" fontId="24" fillId="0" borderId="0" xfId="8" applyNumberFormat="1" applyFont="1" applyFill="1" applyBorder="1"/>
    <xf numFmtId="164" fontId="26" fillId="0" borderId="0" xfId="8" applyNumberFormat="1" applyFont="1" applyFill="1" applyBorder="1"/>
    <xf numFmtId="164" fontId="0" fillId="0" borderId="0" xfId="1" applyNumberFormat="1" applyFont="1" applyFill="1"/>
    <xf numFmtId="164" fontId="24" fillId="0" borderId="0" xfId="8" applyNumberFormat="1" applyFont="1" applyFill="1" applyBorder="1" applyProtection="1">
      <protection locked="0"/>
    </xf>
    <xf numFmtId="164" fontId="26" fillId="0" borderId="0" xfId="8" applyNumberFormat="1" applyFont="1" applyFill="1" applyBorder="1" applyProtection="1">
      <protection locked="0"/>
    </xf>
    <xf numFmtId="164" fontId="27" fillId="0" borderId="0" xfId="8" applyNumberFormat="1" applyFont="1" applyFill="1" applyBorder="1"/>
    <xf numFmtId="3" fontId="24" fillId="0" borderId="0" xfId="6" applyNumberFormat="1" applyFont="1" applyFill="1" applyBorder="1" applyAlignment="1">
      <alignment horizontal="center"/>
    </xf>
    <xf numFmtId="3" fontId="24" fillId="0" borderId="0" xfId="6" applyNumberFormat="1" applyFont="1" applyFill="1" applyBorder="1" applyAlignment="1">
      <alignment wrapText="1"/>
    </xf>
    <xf numFmtId="164" fontId="20" fillId="0" borderId="0" xfId="1" applyNumberFormat="1" applyFont="1" applyFill="1" applyBorder="1"/>
    <xf numFmtId="164" fontId="0" fillId="0" borderId="0" xfId="1" applyNumberFormat="1" applyFont="1" applyFill="1" applyBorder="1"/>
    <xf numFmtId="164" fontId="1" fillId="0" borderId="0" xfId="1" applyNumberFormat="1" applyFont="1" applyFill="1" applyBorder="1"/>
    <xf numFmtId="0" fontId="26" fillId="0" borderId="0" xfId="10" applyFont="1" applyFill="1" applyBorder="1"/>
    <xf numFmtId="0" fontId="5" fillId="0" borderId="3" xfId="0" applyFont="1" applyFill="1" applyBorder="1"/>
    <xf numFmtId="0" fontId="8" fillId="0" borderId="4" xfId="0" applyFont="1" applyFill="1" applyBorder="1" applyAlignment="1">
      <alignment horizontal="center"/>
    </xf>
    <xf numFmtId="0" fontId="6" fillId="0" borderId="4" xfId="0" applyFont="1" applyFill="1" applyBorder="1" applyAlignment="1">
      <alignment horizontal="center"/>
    </xf>
    <xf numFmtId="2" fontId="6" fillId="0" borderId="4" xfId="0" applyNumberFormat="1" applyFont="1" applyFill="1" applyBorder="1" applyAlignment="1">
      <alignment horizontal="center" wrapText="1"/>
    </xf>
    <xf numFmtId="0" fontId="8" fillId="0" borderId="0" xfId="6" applyFont="1" applyFill="1" applyBorder="1"/>
    <xf numFmtId="164" fontId="8" fillId="0" borderId="0" xfId="8" applyNumberFormat="1" applyFont="1" applyFill="1" applyBorder="1"/>
    <xf numFmtId="168" fontId="4" fillId="0" borderId="0" xfId="6" applyNumberFormat="1" applyFont="1" applyFill="1" applyBorder="1" applyProtection="1">
      <protection locked="0"/>
    </xf>
    <xf numFmtId="3" fontId="8" fillId="0" borderId="0" xfId="6" applyNumberFormat="1" applyFont="1" applyFill="1" applyBorder="1"/>
    <xf numFmtId="3" fontId="4" fillId="0" borderId="0" xfId="6" applyNumberFormat="1" applyFont="1" applyFill="1" applyBorder="1" applyAlignment="1">
      <alignment horizontal="left" indent="5"/>
    </xf>
    <xf numFmtId="164" fontId="4" fillId="0" borderId="0" xfId="8" applyNumberFormat="1" applyFont="1" applyFill="1" applyBorder="1"/>
    <xf numFmtId="3" fontId="8" fillId="0" borderId="0" xfId="6" applyNumberFormat="1" applyFont="1" applyFill="1" applyBorder="1" applyAlignment="1">
      <alignment horizontal="left" indent="1"/>
    </xf>
    <xf numFmtId="164" fontId="8" fillId="0" borderId="0" xfId="8" applyNumberFormat="1" applyFont="1" applyFill="1" applyBorder="1" applyProtection="1">
      <protection locked="0"/>
    </xf>
    <xf numFmtId="0" fontId="5" fillId="0" borderId="0" xfId="0" applyFont="1" applyFill="1" applyBorder="1" applyAlignment="1">
      <alignment horizontal="left" indent="1"/>
    </xf>
    <xf numFmtId="164" fontId="4" fillId="0" borderId="0" xfId="8" applyNumberFormat="1" applyFont="1" applyFill="1" applyBorder="1" applyProtection="1">
      <protection locked="0"/>
    </xf>
    <xf numFmtId="3" fontId="4" fillId="0" borderId="0" xfId="6" applyNumberFormat="1" applyFont="1" applyFill="1" applyBorder="1" applyAlignment="1">
      <alignment horizontal="left" indent="1"/>
    </xf>
    <xf numFmtId="3" fontId="4" fillId="0" borderId="0" xfId="6" applyNumberFormat="1" applyFont="1" applyFill="1" applyBorder="1" applyAlignment="1">
      <alignment horizontal="left" indent="3"/>
    </xf>
    <xf numFmtId="0" fontId="5" fillId="0" borderId="0" xfId="0" applyFont="1" applyFill="1" applyBorder="1"/>
    <xf numFmtId="164" fontId="5" fillId="0" borderId="0" xfId="8" applyNumberFormat="1" applyFont="1" applyFill="1" applyBorder="1"/>
    <xf numFmtId="3" fontId="8" fillId="0" borderId="4" xfId="6" applyNumberFormat="1" applyFont="1" applyFill="1" applyBorder="1" applyAlignment="1">
      <alignment horizontal="center"/>
    </xf>
    <xf numFmtId="164" fontId="8" fillId="0" borderId="4" xfId="8" applyNumberFormat="1" applyFont="1" applyFill="1" applyBorder="1"/>
    <xf numFmtId="3" fontId="4" fillId="0" borderId="0" xfId="6" applyNumberFormat="1" applyFont="1" applyFill="1" applyBorder="1"/>
    <xf numFmtId="3" fontId="8" fillId="0" borderId="3" xfId="6" applyNumberFormat="1" applyFont="1" applyFill="1" applyBorder="1" applyAlignment="1">
      <alignment wrapText="1"/>
    </xf>
    <xf numFmtId="164" fontId="8" fillId="0" borderId="3" xfId="8" applyNumberFormat="1" applyFont="1" applyFill="1" applyBorder="1"/>
    <xf numFmtId="3" fontId="8" fillId="0" borderId="0" xfId="6" applyNumberFormat="1" applyFont="1" applyFill="1" applyBorder="1" applyAlignment="1">
      <alignment wrapText="1"/>
    </xf>
    <xf numFmtId="43" fontId="5" fillId="0" borderId="0" xfId="8" applyNumberFormat="1" applyFont="1" applyFill="1" applyBorder="1"/>
    <xf numFmtId="10" fontId="4" fillId="0" borderId="0" xfId="9" applyNumberFormat="1" applyFont="1" applyFill="1" applyBorder="1"/>
    <xf numFmtId="0" fontId="5" fillId="0" borderId="0" xfId="0" applyFont="1" applyFill="1" applyBorder="1" applyAlignment="1">
      <alignment vertical="center"/>
    </xf>
    <xf numFmtId="0" fontId="5" fillId="0" borderId="0" xfId="0" applyFont="1" applyFill="1" applyBorder="1" applyAlignment="1"/>
    <xf numFmtId="2" fontId="5" fillId="0" borderId="0" xfId="0" applyNumberFormat="1" applyFont="1" applyFill="1" applyBorder="1" applyAlignment="1"/>
    <xf numFmtId="0" fontId="3" fillId="0" borderId="0" xfId="0" applyFont="1" applyFill="1" applyAlignment="1">
      <alignment horizontal="right"/>
    </xf>
    <xf numFmtId="0" fontId="0" fillId="0" borderId="0" xfId="0" applyFill="1" applyAlignment="1">
      <alignment horizontal="centerContinuous"/>
    </xf>
    <xf numFmtId="0" fontId="3" fillId="0" borderId="0" xfId="0" applyFont="1" applyFill="1" applyAlignment="1">
      <alignment horizontal="centerContinuous"/>
    </xf>
    <xf numFmtId="0" fontId="9" fillId="0" borderId="0" xfId="0" applyFont="1" applyFill="1"/>
    <xf numFmtId="0" fontId="0" fillId="0" borderId="0" xfId="0" applyFill="1" applyBorder="1" applyAlignment="1"/>
    <xf numFmtId="0" fontId="10" fillId="0" borderId="0" xfId="0" applyFont="1" applyFill="1" applyBorder="1" applyAlignment="1">
      <alignment horizontal="right"/>
    </xf>
    <xf numFmtId="0" fontId="0" fillId="0" borderId="2" xfId="0" applyFill="1" applyBorder="1"/>
    <xf numFmtId="0" fontId="8" fillId="0" borderId="0" xfId="0" applyFont="1" applyFill="1" applyAlignment="1">
      <alignment horizontal="right"/>
    </xf>
    <xf numFmtId="0" fontId="11" fillId="0" borderId="0" xfId="0" applyFont="1" applyFill="1" applyAlignment="1">
      <alignment horizontal="right"/>
    </xf>
    <xf numFmtId="0" fontId="0" fillId="0" borderId="3" xfId="0" applyFill="1" applyBorder="1"/>
    <xf numFmtId="0" fontId="11" fillId="0" borderId="3" xfId="0" applyFont="1" applyFill="1" applyBorder="1" applyAlignment="1">
      <alignment horizontal="right"/>
    </xf>
    <xf numFmtId="49" fontId="0" fillId="0" borderId="0" xfId="0" applyNumberFormat="1" applyFill="1"/>
    <xf numFmtId="167" fontId="0" fillId="0" borderId="0" xfId="0" applyNumberFormat="1" applyFill="1"/>
    <xf numFmtId="0" fontId="0" fillId="0" borderId="0" xfId="0" applyFill="1" applyAlignment="1">
      <alignment horizontal="right"/>
    </xf>
    <xf numFmtId="49" fontId="0" fillId="0" borderId="0" xfId="0" applyNumberFormat="1" applyFill="1" applyAlignment="1">
      <alignment horizontal="right"/>
    </xf>
    <xf numFmtId="165" fontId="0" fillId="0" borderId="0" xfId="0" applyNumberFormat="1" applyFill="1" applyAlignment="1">
      <alignment horizontal="right"/>
    </xf>
    <xf numFmtId="165" fontId="0" fillId="0" borderId="0" xfId="0" applyNumberFormat="1" applyFill="1"/>
    <xf numFmtId="49" fontId="0" fillId="0" borderId="0" xfId="0" applyNumberFormat="1" applyFill="1" applyBorder="1" applyAlignment="1">
      <alignment horizontal="right"/>
    </xf>
    <xf numFmtId="165" fontId="0" fillId="0" borderId="0" xfId="0" applyNumberFormat="1" applyFill="1" applyBorder="1" applyAlignment="1">
      <alignment horizontal="right"/>
    </xf>
    <xf numFmtId="165" fontId="0" fillId="0" borderId="0" xfId="0" applyNumberFormat="1" applyFill="1" applyBorder="1"/>
    <xf numFmtId="49" fontId="0" fillId="0" borderId="0" xfId="0" applyNumberFormat="1" applyFill="1" applyBorder="1"/>
    <xf numFmtId="168" fontId="0" fillId="0" borderId="0" xfId="0" applyNumberFormat="1" applyFill="1" applyBorder="1"/>
    <xf numFmtId="168" fontId="0" fillId="0" borderId="0" xfId="0" applyNumberFormat="1" applyFill="1"/>
    <xf numFmtId="0" fontId="0" fillId="0" borderId="0" xfId="0" applyFill="1" applyBorder="1" applyAlignment="1">
      <alignment horizontal="right"/>
    </xf>
    <xf numFmtId="169" fontId="0" fillId="0" borderId="0" xfId="0" applyNumberFormat="1" applyFill="1" applyBorder="1"/>
    <xf numFmtId="164" fontId="0" fillId="0" borderId="0" xfId="1" applyNumberFormat="1" applyFont="1" applyFill="1" applyBorder="1" applyAlignment="1">
      <alignment horizontal="right" indent="1"/>
    </xf>
    <xf numFmtId="43" fontId="0" fillId="0" borderId="0" xfId="0" applyNumberFormat="1" applyFill="1"/>
    <xf numFmtId="0" fontId="0" fillId="0" borderId="3" xfId="0" applyFill="1" applyBorder="1" applyAlignment="1">
      <alignment horizontal="right"/>
    </xf>
    <xf numFmtId="164" fontId="0" fillId="0" borderId="3" xfId="1" applyNumberFormat="1" applyFont="1" applyFill="1" applyBorder="1" applyAlignment="1">
      <alignment horizontal="right" indent="1"/>
    </xf>
    <xf numFmtId="165" fontId="0" fillId="0" borderId="3" xfId="0" applyNumberFormat="1" applyFill="1" applyBorder="1"/>
    <xf numFmtId="167" fontId="0" fillId="0" borderId="3" xfId="0" applyNumberFormat="1" applyFill="1" applyBorder="1"/>
    <xf numFmtId="169" fontId="0" fillId="0" borderId="3" xfId="0" applyNumberFormat="1" applyFill="1" applyBorder="1"/>
    <xf numFmtId="0" fontId="8" fillId="0" borderId="0" xfId="0" applyFont="1" applyFill="1"/>
    <xf numFmtId="0" fontId="13" fillId="0" borderId="0" xfId="0" applyFont="1" applyFill="1" applyAlignment="1">
      <alignment horizontal="right" vertical="center"/>
    </xf>
    <xf numFmtId="49" fontId="0" fillId="0" borderId="0" xfId="0" applyNumberFormat="1" applyFill="1" applyAlignment="1">
      <alignment horizontal="center"/>
    </xf>
    <xf numFmtId="49" fontId="0" fillId="0" borderId="0" xfId="0" applyNumberFormat="1" applyFill="1" applyBorder="1" applyAlignment="1">
      <alignment horizontal="center"/>
    </xf>
    <xf numFmtId="49" fontId="0" fillId="0" borderId="0" xfId="0" quotePrefix="1" applyNumberFormat="1" applyFill="1" applyAlignment="1">
      <alignment horizontal="center"/>
    </xf>
    <xf numFmtId="0" fontId="0" fillId="0" borderId="0" xfId="0" quotePrefix="1" applyFill="1" applyAlignment="1">
      <alignment horizontal="center"/>
    </xf>
    <xf numFmtId="0" fontId="0" fillId="0" borderId="0" xfId="0" applyFill="1" applyAlignment="1">
      <alignment horizontal="center"/>
    </xf>
    <xf numFmtId="0" fontId="3" fillId="0" borderId="0" xfId="0" applyFont="1" applyFill="1" applyAlignment="1">
      <alignment horizontal="left"/>
    </xf>
    <xf numFmtId="3" fontId="3" fillId="0" borderId="0" xfId="4" applyNumberFormat="1" applyFont="1" applyFill="1" applyAlignment="1">
      <alignment horizontal="center"/>
    </xf>
    <xf numFmtId="2" fontId="10" fillId="0" borderId="0" xfId="0" applyNumberFormat="1" applyFont="1" applyFill="1" applyBorder="1" applyAlignment="1">
      <alignment horizontal="right"/>
    </xf>
    <xf numFmtId="2" fontId="22" fillId="0" borderId="3" xfId="0" applyNumberFormat="1" applyFont="1" applyFill="1" applyBorder="1" applyAlignment="1">
      <alignment horizontal="right"/>
    </xf>
    <xf numFmtId="0" fontId="11" fillId="0" borderId="4" xfId="0" applyFont="1" applyFill="1" applyBorder="1"/>
    <xf numFmtId="0" fontId="11" fillId="0" borderId="4" xfId="0" applyFont="1" applyFill="1" applyBorder="1" applyAlignment="1">
      <alignment horizontal="center"/>
    </xf>
    <xf numFmtId="0" fontId="11" fillId="0" borderId="4" xfId="0" applyFont="1" applyFill="1" applyBorder="1" applyAlignment="1">
      <alignment horizontal="right"/>
    </xf>
    <xf numFmtId="0" fontId="8" fillId="0" borderId="4" xfId="0" applyFont="1" applyFill="1" applyBorder="1"/>
    <xf numFmtId="0" fontId="8" fillId="0" borderId="4" xfId="0" applyFont="1" applyFill="1" applyBorder="1" applyAlignment="1">
      <alignment horizontal="right"/>
    </xf>
    <xf numFmtId="1" fontId="8" fillId="0" borderId="4" xfId="0" applyNumberFormat="1" applyFont="1" applyFill="1" applyBorder="1" applyAlignment="1">
      <alignment horizontal="right"/>
    </xf>
    <xf numFmtId="171" fontId="4" fillId="0" borderId="0" xfId="4" applyNumberFormat="1" applyFill="1"/>
    <xf numFmtId="171" fontId="4" fillId="0" borderId="0" xfId="4" applyNumberFormat="1" applyFont="1" applyFill="1"/>
    <xf numFmtId="3" fontId="4" fillId="0" borderId="0" xfId="4" applyNumberFormat="1" applyFill="1"/>
    <xf numFmtId="171" fontId="4" fillId="0" borderId="0" xfId="1" applyNumberFormat="1" applyFont="1" applyFill="1"/>
    <xf numFmtId="171" fontId="0" fillId="0" borderId="0" xfId="1" applyNumberFormat="1" applyFont="1" applyFill="1"/>
    <xf numFmtId="171" fontId="1" fillId="0" borderId="0" xfId="1" applyNumberFormat="1" applyFont="1" applyFill="1"/>
    <xf numFmtId="0" fontId="10" fillId="0" borderId="0" xfId="0" applyFont="1" applyFill="1"/>
    <xf numFmtId="172" fontId="10" fillId="0" borderId="0" xfId="4" applyNumberFormat="1" applyFont="1" applyFill="1"/>
    <xf numFmtId="173" fontId="10" fillId="0" borderId="0" xfId="2" applyNumberFormat="1" applyFont="1" applyFill="1"/>
    <xf numFmtId="173" fontId="56" fillId="0" borderId="0" xfId="2" applyNumberFormat="1" applyFont="1" applyFill="1"/>
    <xf numFmtId="172" fontId="4" fillId="0" borderId="0" xfId="4" applyNumberFormat="1" applyFill="1"/>
    <xf numFmtId="0" fontId="14" fillId="0" borderId="0" xfId="0" applyFont="1" applyFill="1"/>
    <xf numFmtId="0" fontId="4" fillId="0" borderId="0" xfId="0" applyFont="1" applyFill="1"/>
    <xf numFmtId="2" fontId="1" fillId="0" borderId="0" xfId="1" applyNumberFormat="1" applyFont="1" applyFill="1"/>
    <xf numFmtId="0" fontId="1" fillId="0" borderId="0" xfId="1" applyNumberFormat="1" applyFont="1" applyFill="1"/>
    <xf numFmtId="171" fontId="57" fillId="0" borderId="0" xfId="1" applyNumberFormat="1" applyFont="1" applyFill="1"/>
    <xf numFmtId="173" fontId="58" fillId="0" borderId="0" xfId="2" applyNumberFormat="1" applyFont="1" applyFill="1"/>
    <xf numFmtId="2" fontId="58" fillId="0" borderId="0" xfId="2" applyNumberFormat="1" applyFont="1" applyFill="1"/>
    <xf numFmtId="0" fontId="58" fillId="0" borderId="0" xfId="2" applyNumberFormat="1" applyFont="1" applyFill="1"/>
    <xf numFmtId="3" fontId="0" fillId="0" borderId="0" xfId="0" applyNumberFormat="1" applyFill="1"/>
    <xf numFmtId="3" fontId="4" fillId="0" borderId="0" xfId="0" applyNumberFormat="1" applyFont="1" applyFill="1"/>
    <xf numFmtId="174" fontId="57" fillId="0" borderId="0" xfId="1" applyNumberFormat="1" applyFont="1" applyFill="1"/>
    <xf numFmtId="164" fontId="4" fillId="0" borderId="0" xfId="1" applyNumberFormat="1" applyFont="1" applyFill="1"/>
    <xf numFmtId="174" fontId="1" fillId="0" borderId="0" xfId="1" applyNumberFormat="1" applyFont="1" applyFill="1"/>
    <xf numFmtId="10" fontId="10" fillId="0" borderId="0" xfId="2" applyNumberFormat="1" applyFont="1" applyFill="1"/>
    <xf numFmtId="3" fontId="4" fillId="0" borderId="0" xfId="4" applyNumberFormat="1" applyFont="1" applyFill="1"/>
    <xf numFmtId="173" fontId="1" fillId="0" borderId="0" xfId="2" applyNumberFormat="1" applyFont="1" applyFill="1"/>
    <xf numFmtId="1" fontId="4" fillId="0" borderId="0" xfId="4" applyNumberFormat="1" applyFill="1"/>
    <xf numFmtId="2" fontId="10" fillId="0" borderId="0" xfId="2" applyNumberFormat="1" applyFont="1" applyFill="1"/>
    <xf numFmtId="0" fontId="11" fillId="0" borderId="0" xfId="0" applyFont="1" applyFill="1"/>
    <xf numFmtId="3" fontId="8" fillId="0" borderId="0" xfId="4" applyNumberFormat="1" applyFont="1" applyFill="1"/>
    <xf numFmtId="174" fontId="8" fillId="0" borderId="0" xfId="4" applyNumberFormat="1" applyFont="1" applyFill="1"/>
    <xf numFmtId="172" fontId="8" fillId="0" borderId="0" xfId="4" applyNumberFormat="1" applyFont="1" applyFill="1"/>
    <xf numFmtId="173" fontId="8" fillId="0" borderId="0" xfId="2" applyNumberFormat="1" applyFont="1" applyFill="1"/>
    <xf numFmtId="9" fontId="8" fillId="0" borderId="0" xfId="2" applyNumberFormat="1" applyFont="1" applyFill="1"/>
    <xf numFmtId="9" fontId="8" fillId="0" borderId="0" xfId="2" applyFont="1" applyFill="1"/>
    <xf numFmtId="2" fontId="0" fillId="0" borderId="3" xfId="0" applyNumberFormat="1" applyFill="1" applyBorder="1"/>
    <xf numFmtId="0" fontId="8" fillId="0" borderId="0" xfId="0" applyFont="1" applyFill="1" applyBorder="1"/>
    <xf numFmtId="0" fontId="15" fillId="0" borderId="0" xfId="0" applyFont="1" applyFill="1" applyAlignment="1">
      <alignment horizontal="right"/>
    </xf>
    <xf numFmtId="0" fontId="4" fillId="0" borderId="0" xfId="0" applyFont="1" applyFill="1" applyBorder="1"/>
    <xf numFmtId="0" fontId="0" fillId="0" borderId="0" xfId="0" applyFill="1" applyAlignment="1">
      <alignment horizontal="left"/>
    </xf>
    <xf numFmtId="166" fontId="0" fillId="0" borderId="0" xfId="0" applyNumberFormat="1" applyFill="1" applyAlignment="1">
      <alignment horizontal="center"/>
    </xf>
    <xf numFmtId="0" fontId="16" fillId="0" borderId="0" xfId="0" applyFont="1" applyFill="1" applyBorder="1"/>
    <xf numFmtId="0" fontId="16" fillId="0" borderId="0" xfId="0" applyFont="1" applyFill="1" applyBorder="1" applyAlignment="1">
      <alignment horizontal="center"/>
    </xf>
    <xf numFmtId="0" fontId="17" fillId="0" borderId="0" xfId="0" applyFont="1" applyFill="1" applyBorder="1" applyAlignment="1">
      <alignment horizontal="right"/>
    </xf>
    <xf numFmtId="0" fontId="8" fillId="0" borderId="0" xfId="0" applyNumberFormat="1" applyFont="1" applyFill="1" applyBorder="1" applyAlignment="1">
      <alignment horizontal="right"/>
    </xf>
    <xf numFmtId="174" fontId="8" fillId="0" borderId="0" xfId="5" applyNumberFormat="1" applyFont="1" applyFill="1" applyBorder="1"/>
    <xf numFmtId="174" fontId="8" fillId="0" borderId="0" xfId="0" applyNumberFormat="1" applyFont="1" applyFill="1" applyBorder="1"/>
    <xf numFmtId="174" fontId="4" fillId="0" borderId="0" xfId="5" applyNumberFormat="1" applyFont="1" applyFill="1" applyBorder="1"/>
    <xf numFmtId="1" fontId="4" fillId="0" borderId="0" xfId="0" applyNumberFormat="1" applyFont="1" applyFill="1" applyBorder="1"/>
    <xf numFmtId="174" fontId="4" fillId="0" borderId="0" xfId="0" applyNumberFormat="1" applyFont="1" applyFill="1" applyBorder="1"/>
    <xf numFmtId="171" fontId="4" fillId="0" borderId="0" xfId="1" applyNumberFormat="1" applyFont="1" applyFill="1" applyBorder="1"/>
    <xf numFmtId="0" fontId="8" fillId="0" borderId="0" xfId="0" applyFont="1" applyFill="1" applyBorder="1" applyAlignment="1">
      <alignment wrapText="1"/>
    </xf>
    <xf numFmtId="175" fontId="8" fillId="0" borderId="0" xfId="5" applyNumberFormat="1" applyFont="1" applyFill="1" applyBorder="1"/>
    <xf numFmtId="0" fontId="4" fillId="0" borderId="0" xfId="0" applyFont="1" applyFill="1" applyBorder="1" applyAlignment="1">
      <alignment wrapText="1"/>
    </xf>
    <xf numFmtId="0" fontId="18" fillId="0" borderId="0" xfId="0" applyFont="1" applyFill="1" applyBorder="1"/>
    <xf numFmtId="171" fontId="8" fillId="0" borderId="0" xfId="1" applyNumberFormat="1" applyFont="1" applyFill="1" applyBorder="1"/>
    <xf numFmtId="37" fontId="8" fillId="0" borderId="0" xfId="0" applyNumberFormat="1" applyFont="1" applyFill="1" applyBorder="1"/>
    <xf numFmtId="1" fontId="16" fillId="0" borderId="0" xfId="0" applyNumberFormat="1" applyFont="1" applyFill="1" applyBorder="1"/>
    <xf numFmtId="0" fontId="53" fillId="0" borderId="0" xfId="109" applyFont="1" applyFill="1" applyBorder="1"/>
    <xf numFmtId="0" fontId="53" fillId="0" borderId="0" xfId="109" applyFont="1" applyFill="1" applyBorder="1" applyAlignment="1">
      <alignment horizontal="right"/>
    </xf>
    <xf numFmtId="0" fontId="53" fillId="0" borderId="0" xfId="146" applyFont="1" applyFill="1" applyBorder="1" applyAlignment="1">
      <alignment horizontal="right"/>
    </xf>
    <xf numFmtId="0" fontId="10" fillId="0" borderId="0" xfId="146" applyFont="1" applyFill="1" applyBorder="1" applyAlignment="1">
      <alignment horizontal="right"/>
    </xf>
    <xf numFmtId="0" fontId="10" fillId="0" borderId="0" xfId="146" applyFont="1" applyFill="1" applyBorder="1" applyAlignment="1">
      <alignment horizontal="right" wrapText="1"/>
    </xf>
    <xf numFmtId="0" fontId="3" fillId="0" borderId="0" xfId="146" applyFont="1" applyFill="1" applyBorder="1"/>
    <xf numFmtId="0" fontId="3" fillId="0" borderId="0" xfId="109" applyFont="1" applyFill="1" applyBorder="1"/>
    <xf numFmtId="0" fontId="3" fillId="0" borderId="0" xfId="109" applyFont="1" applyFill="1" applyBorder="1" applyAlignment="1">
      <alignment horizontal="right"/>
    </xf>
    <xf numFmtId="0" fontId="8" fillId="0" borderId="0" xfId="146" applyFont="1" applyFill="1" applyBorder="1" applyAlignment="1">
      <alignment horizontal="right"/>
    </xf>
    <xf numFmtId="175" fontId="53" fillId="0" borderId="0" xfId="147" applyNumberFormat="1" applyFont="1" applyFill="1" applyBorder="1"/>
    <xf numFmtId="174" fontId="53" fillId="0" borderId="0" xfId="147" applyNumberFormat="1" applyFont="1" applyFill="1" applyBorder="1"/>
    <xf numFmtId="173" fontId="53" fillId="0" borderId="0" xfId="127" applyNumberFormat="1" applyFont="1" applyFill="1" applyBorder="1"/>
    <xf numFmtId="170" fontId="53" fillId="0" borderId="0" xfId="147" applyFont="1" applyFill="1" applyBorder="1"/>
    <xf numFmtId="174" fontId="3" fillId="0" borderId="0" xfId="147" applyNumberFormat="1" applyFont="1" applyFill="1" applyBorder="1"/>
    <xf numFmtId="173" fontId="3" fillId="0" borderId="0" xfId="127" applyNumberFormat="1" applyFont="1" applyFill="1" applyBorder="1"/>
    <xf numFmtId="0" fontId="60" fillId="0" borderId="0" xfId="109" applyFont="1" applyFill="1" applyBorder="1"/>
    <xf numFmtId="3" fontId="3" fillId="0" borderId="0" xfId="1" applyNumberFormat="1" applyFont="1" applyFill="1" applyBorder="1" applyAlignment="1">
      <alignment horizontal="center"/>
    </xf>
    <xf numFmtId="164" fontId="15" fillId="0" borderId="0" xfId="1" applyNumberFormat="1" applyFont="1" applyFill="1" applyBorder="1"/>
    <xf numFmtId="0" fontId="15" fillId="0" borderId="0" xfId="0" applyFont="1" applyFill="1" applyBorder="1" applyAlignment="1">
      <alignment horizontal="right"/>
    </xf>
    <xf numFmtId="0" fontId="22" fillId="0" borderId="0" xfId="0" applyFont="1" applyFill="1" applyBorder="1" applyAlignment="1">
      <alignment horizontal="right"/>
    </xf>
    <xf numFmtId="0" fontId="9" fillId="0" borderId="0" xfId="0" applyFont="1" applyFill="1" applyBorder="1" applyAlignment="1">
      <alignment horizontal="right"/>
    </xf>
    <xf numFmtId="0" fontId="9" fillId="0" borderId="0" xfId="0" applyFont="1" applyFill="1" applyBorder="1"/>
    <xf numFmtId="0" fontId="11" fillId="0" borderId="0" xfId="0" applyFont="1" applyFill="1" applyBorder="1"/>
    <xf numFmtId="0" fontId="11" fillId="0" borderId="0" xfId="0" applyFont="1" applyFill="1" applyBorder="1" applyAlignment="1">
      <alignment horizontal="center"/>
    </xf>
    <xf numFmtId="0" fontId="11" fillId="0" borderId="0" xfId="0" applyFont="1" applyFill="1" applyBorder="1" applyAlignment="1">
      <alignment horizontal="right"/>
    </xf>
    <xf numFmtId="0" fontId="8" fillId="0" borderId="0" xfId="0" applyFont="1" applyFill="1" applyBorder="1" applyAlignment="1">
      <alignment horizontal="right"/>
    </xf>
    <xf numFmtId="43" fontId="15" fillId="0" borderId="0" xfId="0" applyNumberFormat="1" applyFont="1" applyFill="1" applyBorder="1"/>
    <xf numFmtId="164" fontId="4" fillId="0" borderId="0" xfId="1" applyNumberFormat="1" applyFont="1" applyFill="1" applyBorder="1"/>
    <xf numFmtId="173" fontId="56" fillId="0" borderId="0" xfId="127" applyNumberFormat="1" applyFont="1" applyFill="1" applyBorder="1"/>
    <xf numFmtId="172" fontId="4" fillId="0" borderId="0" xfId="1" applyNumberFormat="1" applyFont="1" applyFill="1" applyBorder="1"/>
    <xf numFmtId="173" fontId="10" fillId="0" borderId="0" xfId="2" applyNumberFormat="1" applyFont="1" applyFill="1" applyBorder="1"/>
    <xf numFmtId="173" fontId="10" fillId="0" borderId="0" xfId="127" applyNumberFormat="1" applyFont="1" applyFill="1" applyBorder="1"/>
    <xf numFmtId="0" fontId="14" fillId="0" borderId="0" xfId="0" applyFont="1" applyFill="1" applyBorder="1"/>
    <xf numFmtId="172" fontId="14" fillId="0" borderId="0" xfId="1" applyNumberFormat="1" applyFont="1" applyFill="1" applyBorder="1"/>
    <xf numFmtId="43" fontId="4" fillId="0" borderId="0" xfId="1" applyNumberFormat="1" applyFont="1" applyFill="1" applyBorder="1"/>
    <xf numFmtId="170" fontId="4" fillId="0" borderId="0" xfId="0" applyNumberFormat="1" applyFont="1" applyFill="1" applyBorder="1"/>
    <xf numFmtId="164" fontId="8" fillId="0" borderId="0" xfId="1" applyNumberFormat="1" applyFont="1" applyFill="1" applyBorder="1"/>
    <xf numFmtId="173" fontId="8" fillId="0" borderId="0" xfId="2" applyNumberFormat="1" applyFont="1" applyFill="1" applyBorder="1"/>
    <xf numFmtId="9" fontId="8" fillId="0" borderId="0" xfId="2" applyFont="1" applyFill="1" applyBorder="1"/>
    <xf numFmtId="164" fontId="9" fillId="0" borderId="0" xfId="147" applyNumberFormat="1" applyFont="1" applyFill="1" applyBorder="1"/>
    <xf numFmtId="43" fontId="1" fillId="0" borderId="0" xfId="1" applyFill="1" applyBorder="1"/>
    <xf numFmtId="170" fontId="0" fillId="0" borderId="0" xfId="147" applyFont="1" applyFill="1" applyBorder="1"/>
    <xf numFmtId="0" fontId="13" fillId="0" borderId="0" xfId="0" applyFont="1" applyFill="1" applyBorder="1" applyAlignment="1">
      <alignment horizontal="right" vertical="center"/>
    </xf>
    <xf numFmtId="164" fontId="0" fillId="0" borderId="0" xfId="0" applyNumberFormat="1" applyFill="1" applyBorder="1"/>
    <xf numFmtId="0" fontId="13" fillId="0" borderId="0" xfId="0" applyFont="1" applyFill="1" applyBorder="1" applyAlignment="1">
      <alignment horizontal="center" vertical="center"/>
    </xf>
    <xf numFmtId="0" fontId="0" fillId="0" borderId="0" xfId="0" applyFill="1" applyBorder="1" applyAlignment="1">
      <alignment horizontal="centerContinuous"/>
    </xf>
    <xf numFmtId="0" fontId="8" fillId="0" borderId="0" xfId="0" applyFont="1" applyFill="1" applyBorder="1" applyAlignment="1">
      <alignment horizontal="left"/>
    </xf>
    <xf numFmtId="171" fontId="8" fillId="0" borderId="0" xfId="1" applyNumberFormat="1" applyFont="1" applyFill="1" applyBorder="1" applyAlignment="1"/>
    <xf numFmtId="171" fontId="20" fillId="0" borderId="0" xfId="1" applyNumberFormat="1" applyFont="1" applyFill="1" applyBorder="1"/>
    <xf numFmtId="0" fontId="0" fillId="0" borderId="0" xfId="0" applyFill="1" applyBorder="1" applyAlignment="1">
      <alignment horizontal="left"/>
    </xf>
    <xf numFmtId="171" fontId="0" fillId="0" borderId="0" xfId="1" applyNumberFormat="1" applyFont="1" applyFill="1" applyBorder="1" applyAlignment="1"/>
    <xf numFmtId="171" fontId="0" fillId="0" borderId="0" xfId="1" applyNumberFormat="1" applyFont="1" applyFill="1" applyBorder="1"/>
    <xf numFmtId="171" fontId="0" fillId="0" borderId="0" xfId="1" applyNumberFormat="1" applyFont="1" applyFill="1" applyBorder="1" applyProtection="1"/>
    <xf numFmtId="171" fontId="4" fillId="0" borderId="0" xfId="1" applyNumberFormat="1" applyFont="1" applyFill="1" applyBorder="1" applyAlignment="1">
      <alignment horizontal="right"/>
    </xf>
    <xf numFmtId="171" fontId="11" fillId="0" borderId="0" xfId="1" applyNumberFormat="1" applyFont="1" applyFill="1" applyBorder="1"/>
    <xf numFmtId="171" fontId="0" fillId="0" borderId="0" xfId="0" applyNumberFormat="1" applyFill="1" applyBorder="1"/>
    <xf numFmtId="0" fontId="20" fillId="0" borderId="0" xfId="0" applyFont="1" applyFill="1" applyBorder="1" applyAlignment="1">
      <alignment horizontal="left"/>
    </xf>
    <xf numFmtId="171" fontId="20" fillId="0" borderId="0" xfId="0" applyNumberFormat="1" applyFont="1" applyFill="1" applyBorder="1" applyAlignment="1">
      <alignment horizontal="left"/>
    </xf>
    <xf numFmtId="171" fontId="0" fillId="0" borderId="0" xfId="0" applyNumberFormat="1" applyFill="1" applyBorder="1" applyAlignment="1">
      <alignment horizontal="left"/>
    </xf>
    <xf numFmtId="0" fontId="19" fillId="0" borderId="0" xfId="0" applyFont="1" applyFill="1" applyBorder="1" applyAlignment="1">
      <alignment horizontal="center" vertical="center" readingOrder="1"/>
    </xf>
    <xf numFmtId="0" fontId="3" fillId="0" borderId="0" xfId="0" applyFont="1" applyFill="1" applyBorder="1" applyAlignment="1">
      <alignment horizontal="center"/>
    </xf>
    <xf numFmtId="49" fontId="4" fillId="0" borderId="0" xfId="0" applyNumberFormat="1" applyFont="1" applyFill="1" applyAlignment="1">
      <alignment horizontal="right"/>
    </xf>
    <xf numFmtId="0" fontId="64" fillId="0" borderId="0" xfId="0" applyFont="1" applyFill="1" applyBorder="1"/>
    <xf numFmtId="0" fontId="6" fillId="0" borderId="15" xfId="3" applyFont="1" applyFill="1" applyBorder="1" applyAlignment="1">
      <alignment horizontal="center"/>
    </xf>
    <xf numFmtId="0" fontId="6" fillId="0" borderId="14" xfId="3" applyFont="1" applyFill="1" applyBorder="1" applyAlignment="1">
      <alignment horizontal="center"/>
    </xf>
    <xf numFmtId="164" fontId="6" fillId="0" borderId="15" xfId="1" applyNumberFormat="1" applyFont="1" applyFill="1" applyBorder="1" applyAlignment="1">
      <alignment horizontal="center"/>
    </xf>
    <xf numFmtId="164" fontId="6" fillId="0" borderId="14" xfId="1" applyNumberFormat="1" applyFont="1" applyFill="1" applyBorder="1" applyAlignment="1">
      <alignment horizontal="center"/>
    </xf>
    <xf numFmtId="164" fontId="6" fillId="0" borderId="15" xfId="1" applyNumberFormat="1" applyFont="1" applyFill="1" applyBorder="1" applyAlignment="1">
      <alignment horizontal="right"/>
    </xf>
    <xf numFmtId="164" fontId="6" fillId="0" borderId="14" xfId="1" applyNumberFormat="1" applyFont="1" applyFill="1" applyBorder="1" applyAlignment="1">
      <alignment horizontal="right"/>
    </xf>
    <xf numFmtId="164" fontId="5" fillId="0" borderId="15" xfId="1" applyNumberFormat="1" applyFont="1" applyFill="1" applyBorder="1" applyAlignment="1">
      <alignment horizontal="right"/>
    </xf>
    <xf numFmtId="164" fontId="5" fillId="0" borderId="14" xfId="1" applyNumberFormat="1" applyFont="1" applyFill="1" applyBorder="1" applyAlignment="1">
      <alignment horizontal="right"/>
    </xf>
    <xf numFmtId="164" fontId="5" fillId="0" borderId="16" xfId="1" applyNumberFormat="1" applyFont="1" applyFill="1" applyBorder="1" applyAlignment="1">
      <alignment horizontal="right"/>
    </xf>
    <xf numFmtId="164" fontId="5" fillId="0" borderId="3" xfId="1" applyNumberFormat="1" applyFont="1" applyFill="1" applyBorder="1" applyAlignment="1">
      <alignment horizontal="right"/>
    </xf>
    <xf numFmtId="164" fontId="5" fillId="0" borderId="17" xfId="1" applyNumberFormat="1" applyFont="1" applyFill="1" applyBorder="1" applyAlignment="1">
      <alignment horizontal="right"/>
    </xf>
    <xf numFmtId="43" fontId="6" fillId="0" borderId="15" xfId="1" applyFont="1" applyFill="1" applyBorder="1" applyAlignment="1">
      <alignment horizontal="center"/>
    </xf>
    <xf numFmtId="43" fontId="6" fillId="0" borderId="14" xfId="1" applyFont="1" applyFill="1" applyBorder="1" applyAlignment="1">
      <alignment horizontal="center"/>
    </xf>
    <xf numFmtId="165" fontId="6" fillId="0" borderId="14" xfId="1" applyNumberFormat="1" applyFont="1" applyFill="1" applyBorder="1" applyAlignment="1">
      <alignment horizontal="right"/>
    </xf>
    <xf numFmtId="165" fontId="5" fillId="0" borderId="14" xfId="1" applyNumberFormat="1" applyFont="1" applyFill="1" applyBorder="1" applyAlignment="1">
      <alignment horizontal="right"/>
    </xf>
    <xf numFmtId="164" fontId="5" fillId="0" borderId="17" xfId="1" applyNumberFormat="1" applyFont="1" applyFill="1" applyBorder="1" applyAlignment="1">
      <alignment horizontal="right" indent="4"/>
    </xf>
    <xf numFmtId="164" fontId="5" fillId="0" borderId="15" xfId="1" applyNumberFormat="1" applyFont="1" applyFill="1" applyBorder="1" applyAlignment="1">
      <alignment horizontal="right" indent="5"/>
    </xf>
    <xf numFmtId="164" fontId="5" fillId="0" borderId="16" xfId="1" applyNumberFormat="1" applyFont="1" applyFill="1" applyBorder="1" applyAlignment="1">
      <alignment horizontal="right" indent="5"/>
    </xf>
    <xf numFmtId="164" fontId="5" fillId="0" borderId="3" xfId="1" applyNumberFormat="1" applyFont="1" applyFill="1" applyBorder="1" applyAlignment="1">
      <alignment horizontal="right" indent="4"/>
    </xf>
    <xf numFmtId="165" fontId="6" fillId="0" borderId="15" xfId="1" applyNumberFormat="1" applyFont="1" applyFill="1" applyBorder="1" applyAlignment="1">
      <alignment horizontal="right"/>
    </xf>
    <xf numFmtId="0" fontId="64" fillId="0" borderId="0" xfId="0" applyFont="1" applyFill="1" applyBorder="1" applyAlignment="1">
      <alignment horizontal="center"/>
    </xf>
    <xf numFmtId="0" fontId="25" fillId="0" borderId="18" xfId="0" applyFont="1" applyFill="1" applyBorder="1" applyAlignment="1">
      <alignment horizontal="center"/>
    </xf>
    <xf numFmtId="2" fontId="25" fillId="0" borderId="18" xfId="0" applyNumberFormat="1" applyFont="1" applyFill="1" applyBorder="1" applyAlignment="1">
      <alignment horizontal="center" wrapText="1"/>
    </xf>
    <xf numFmtId="0" fontId="3" fillId="0" borderId="0" xfId="109" applyFont="1" applyFill="1" applyBorder="1" applyAlignment="1">
      <alignment horizontal="center"/>
    </xf>
    <xf numFmtId="3" fontId="3" fillId="0" borderId="0" xfId="1" applyNumberFormat="1" applyFont="1" applyFill="1" applyBorder="1" applyAlignment="1">
      <alignment horizontal="left"/>
    </xf>
    <xf numFmtId="0" fontId="6" fillId="0" borderId="19" xfId="3" applyNumberFormat="1" applyFont="1" applyFill="1" applyBorder="1" applyAlignment="1">
      <alignment horizontal="center"/>
    </xf>
    <xf numFmtId="0" fontId="6" fillId="0" borderId="20" xfId="3" applyNumberFormat="1" applyFont="1" applyFill="1" applyBorder="1" applyAlignment="1">
      <alignment horizontal="center"/>
    </xf>
    <xf numFmtId="0" fontId="6" fillId="0" borderId="21" xfId="3" applyNumberFormat="1" applyFont="1" applyFill="1" applyBorder="1" applyAlignment="1">
      <alignment horizontal="center"/>
    </xf>
    <xf numFmtId="0" fontId="6" fillId="0" borderId="19" xfId="3" applyFont="1" applyFill="1" applyBorder="1" applyAlignment="1">
      <alignment horizontal="center"/>
    </xf>
    <xf numFmtId="0" fontId="6" fillId="0" borderId="20" xfId="3" applyFont="1" applyFill="1" applyBorder="1" applyAlignment="1">
      <alignment horizontal="center"/>
    </xf>
    <xf numFmtId="0" fontId="6" fillId="0" borderId="21" xfId="3" applyFont="1" applyFill="1" applyBorder="1" applyAlignment="1">
      <alignment horizontal="center"/>
    </xf>
    <xf numFmtId="0" fontId="28" fillId="0" borderId="0" xfId="0" applyFont="1" applyFill="1" applyBorder="1" applyAlignment="1">
      <alignment horizontal="right"/>
    </xf>
    <xf numFmtId="0" fontId="28" fillId="0" borderId="0" xfId="10" applyFont="1" applyFill="1" applyBorder="1" applyAlignment="1">
      <alignment horizontal="left" wrapText="1"/>
    </xf>
    <xf numFmtId="0" fontId="27" fillId="0" borderId="0" xfId="0" applyFont="1" applyFill="1" applyBorder="1" applyAlignment="1">
      <alignment horizontal="left" wrapText="1"/>
    </xf>
    <xf numFmtId="0" fontId="3" fillId="0" borderId="0" xfId="0" applyFont="1" applyFill="1" applyBorder="1" applyAlignment="1">
      <alignment horizontal="center"/>
    </xf>
    <xf numFmtId="0" fontId="63" fillId="0" borderId="3" xfId="0" applyFont="1" applyFill="1" applyBorder="1" applyAlignment="1">
      <alignment horizontal="right"/>
    </xf>
    <xf numFmtId="0" fontId="6" fillId="0" borderId="0" xfId="0" applyFont="1" applyFill="1" applyBorder="1" applyAlignment="1">
      <alignment vertical="center" wrapText="1"/>
    </xf>
    <xf numFmtId="0" fontId="9" fillId="0" borderId="0" xfId="0" applyFont="1" applyFill="1" applyAlignment="1">
      <alignment horizontal="center"/>
    </xf>
    <xf numFmtId="0" fontId="4" fillId="0" borderId="0" xfId="0" applyFont="1" applyFill="1" applyAlignment="1">
      <alignment wrapText="1"/>
    </xf>
    <xf numFmtId="0" fontId="0" fillId="0" borderId="0" xfId="0" applyFill="1" applyAlignment="1">
      <alignment wrapText="1"/>
    </xf>
    <xf numFmtId="0" fontId="0" fillId="0" borderId="0" xfId="0" applyFill="1" applyBorder="1" applyAlignment="1">
      <alignment horizontal="center"/>
    </xf>
    <xf numFmtId="0" fontId="4" fillId="0" borderId="0" xfId="0" applyNumberFormat="1" applyFont="1" applyFill="1" applyBorder="1"/>
    <xf numFmtId="0" fontId="8" fillId="0" borderId="0" xfId="0" applyFont="1" applyFill="1" applyBorder="1" applyAlignment="1">
      <alignment horizontal="left"/>
    </xf>
    <xf numFmtId="0" fontId="11" fillId="0" borderId="0" xfId="0" applyFont="1" applyFill="1" applyBorder="1" applyAlignment="1">
      <alignment horizontal="left"/>
    </xf>
  </cellXfs>
  <cellStyles count="148">
    <cellStyle name="%" xfId="11"/>
    <cellStyle name="% 2" xfId="12"/>
    <cellStyle name="% 3" xfId="13"/>
    <cellStyle name="% 4" xfId="14"/>
    <cellStyle name="% 5" xfId="15"/>
    <cellStyle name="=C:\WINNT35\SYSTEM32\COMMAND.COM" xfId="16"/>
    <cellStyle name="=C:\WINNT35\SYSTEM32\COMMAND.COM 2" xfId="17"/>
    <cellStyle name="20% - Accent1 2" xfId="18"/>
    <cellStyle name="20% - Accent2 2" xfId="19"/>
    <cellStyle name="20% - Accent3 2" xfId="20"/>
    <cellStyle name="20% - Accent4 2" xfId="21"/>
    <cellStyle name="20% - Accent5 2" xfId="22"/>
    <cellStyle name="20% - Accent6 2" xfId="23"/>
    <cellStyle name="40% - Accent1 2" xfId="24"/>
    <cellStyle name="40% - Accent2 2" xfId="25"/>
    <cellStyle name="40% - Accent3 2" xfId="26"/>
    <cellStyle name="40% - Accent4 2" xfId="27"/>
    <cellStyle name="40% - Accent5 2" xfId="28"/>
    <cellStyle name="40% - Accent6 2" xfId="29"/>
    <cellStyle name="60% - Accent1 2" xfId="30"/>
    <cellStyle name="60% - Accent2 2" xfId="31"/>
    <cellStyle name="60% - Accent3 2" xfId="32"/>
    <cellStyle name="60% - Accent4 2" xfId="33"/>
    <cellStyle name="60% - Accent5 2" xfId="34"/>
    <cellStyle name="60% - Accent6 2" xfId="35"/>
    <cellStyle name="Accent1 2" xfId="36"/>
    <cellStyle name="Accent2 2" xfId="37"/>
    <cellStyle name="Accent3 2" xfId="38"/>
    <cellStyle name="Accent4 2" xfId="39"/>
    <cellStyle name="Accent5 2" xfId="40"/>
    <cellStyle name="Accent6 2" xfId="41"/>
    <cellStyle name="Bad 2" xfId="42"/>
    <cellStyle name="Calculation 2" xfId="43"/>
    <cellStyle name="Check Cell 2" xfId="44"/>
    <cellStyle name="Comma" xfId="1" builtinId="3"/>
    <cellStyle name="Comma 10" xfId="45"/>
    <cellStyle name="Comma 11" xfId="46"/>
    <cellStyle name="Comma 12" xfId="147"/>
    <cellStyle name="Comma 2" xfId="8"/>
    <cellStyle name="Comma 2 2" xfId="47"/>
    <cellStyle name="Comma 2 2 2" xfId="48"/>
    <cellStyle name="Comma 2 3" xfId="49"/>
    <cellStyle name="Comma 2 4" xfId="50"/>
    <cellStyle name="Comma 2 5" xfId="51"/>
    <cellStyle name="Comma 2 6" xfId="52"/>
    <cellStyle name="Comma 2 7" xfId="53"/>
    <cellStyle name="Comma 3" xfId="54"/>
    <cellStyle name="Comma 3 2" xfId="55"/>
    <cellStyle name="Comma 3 3" xfId="56"/>
    <cellStyle name="Comma 3 4" xfId="57"/>
    <cellStyle name="Comma 3 5" xfId="58"/>
    <cellStyle name="Comma 4" xfId="59"/>
    <cellStyle name="Comma 5" xfId="60"/>
    <cellStyle name="Comma 5 2" xfId="61"/>
    <cellStyle name="Comma 6" xfId="62"/>
    <cellStyle name="Comma 7" xfId="63"/>
    <cellStyle name="Comma 7 2" xfId="64"/>
    <cellStyle name="Comma 7 2 2" xfId="65"/>
    <cellStyle name="Comma 8" xfId="66"/>
    <cellStyle name="Comma 9" xfId="67"/>
    <cellStyle name="Comma_TRADE  Tables 2010 1 qtr" xfId="5"/>
    <cellStyle name="Comma_TRADE 2007" xfId="4"/>
    <cellStyle name="Currency 2" xfId="68"/>
    <cellStyle name="Explanatory Text 2" xfId="69"/>
    <cellStyle name="Good 2" xfId="70"/>
    <cellStyle name="greyed" xfId="71"/>
    <cellStyle name="Heading 1 2" xfId="72"/>
    <cellStyle name="Heading 2 2" xfId="73"/>
    <cellStyle name="Heading 3 2" xfId="74"/>
    <cellStyle name="Heading 4 2" xfId="75"/>
    <cellStyle name="Hyperlink 2" xfId="76"/>
    <cellStyle name="Input 2" xfId="77"/>
    <cellStyle name="Linked Cell 2" xfId="78"/>
    <cellStyle name="Neutral 2" xfId="79"/>
    <cellStyle name="Normal" xfId="0" builtinId="0"/>
    <cellStyle name="Normal 10" xfId="80"/>
    <cellStyle name="Normal 10 2" xfId="81"/>
    <cellStyle name="Normal 11" xfId="82"/>
    <cellStyle name="Normal 11 2" xfId="83"/>
    <cellStyle name="Normal 12" xfId="84"/>
    <cellStyle name="Normal 12 2" xfId="85"/>
    <cellStyle name="Normal 12 2 2" xfId="86"/>
    <cellStyle name="Normal 13" xfId="87"/>
    <cellStyle name="Normal 13 2" xfId="88"/>
    <cellStyle name="Normal 14" xfId="89"/>
    <cellStyle name="Normal 15" xfId="90"/>
    <cellStyle name="Normal 16" xfId="10"/>
    <cellStyle name="Normal 17" xfId="146"/>
    <cellStyle name="Normal 2" xfId="91"/>
    <cellStyle name="Normal 2 2" xfId="92"/>
    <cellStyle name="Normal 2 2 2" xfId="93"/>
    <cellStyle name="Normal 2 2 3" xfId="94"/>
    <cellStyle name="Normal 2 3" xfId="95"/>
    <cellStyle name="Normal 2 3 2" xfId="96"/>
    <cellStyle name="Normal 2 4" xfId="97"/>
    <cellStyle name="Normal 2 5" xfId="98"/>
    <cellStyle name="Normal 2 6" xfId="99"/>
    <cellStyle name="Normal 2 7" xfId="100"/>
    <cellStyle name="Normal 2 8" xfId="101"/>
    <cellStyle name="Normal 2 9" xfId="102"/>
    <cellStyle name="Normal 3" xfId="103"/>
    <cellStyle name="Normal 3 2" xfId="104"/>
    <cellStyle name="Normal 3 2 2" xfId="105"/>
    <cellStyle name="Normal 3 3" xfId="106"/>
    <cellStyle name="Normal 3 4" xfId="107"/>
    <cellStyle name="Normal 3 5" xfId="108"/>
    <cellStyle name="Normal 3 6" xfId="109"/>
    <cellStyle name="Normal 3 7" xfId="110"/>
    <cellStyle name="Normal 3 8" xfId="111"/>
    <cellStyle name="Normal 4" xfId="6"/>
    <cellStyle name="Normal 4 2" xfId="112"/>
    <cellStyle name="Normal 4 3" xfId="113"/>
    <cellStyle name="Normal 5" xfId="114"/>
    <cellStyle name="Normal 5 2" xfId="3"/>
    <cellStyle name="Normal 5 2 2" xfId="115"/>
    <cellStyle name="Normal 6" xfId="116"/>
    <cellStyle name="Normal 7" xfId="117"/>
    <cellStyle name="Normal 8" xfId="118"/>
    <cellStyle name="Normal 9" xfId="119"/>
    <cellStyle name="Note 2" xfId="120"/>
    <cellStyle name="Output 2" xfId="121"/>
    <cellStyle name="Output Amounts" xfId="122"/>
    <cellStyle name="Output Column Headings" xfId="123"/>
    <cellStyle name="Output Line Items" xfId="124"/>
    <cellStyle name="Output Report Heading" xfId="125"/>
    <cellStyle name="Output Report Title" xfId="126"/>
    <cellStyle name="Percent" xfId="2" builtinId="5"/>
    <cellStyle name="Percent 10" xfId="127"/>
    <cellStyle name="Percent 2" xfId="7"/>
    <cellStyle name="Percent 2 2" xfId="9"/>
    <cellStyle name="Percent 2 3" xfId="128"/>
    <cellStyle name="Percent 2 4" xfId="129"/>
    <cellStyle name="Percent 2 5" xfId="130"/>
    <cellStyle name="Percent 2 6" xfId="131"/>
    <cellStyle name="Percent 2 7" xfId="132"/>
    <cellStyle name="Percent 3" xfId="133"/>
    <cellStyle name="Percent 4" xfId="134"/>
    <cellStyle name="Percent 5" xfId="135"/>
    <cellStyle name="Percent 6" xfId="136"/>
    <cellStyle name="Percent 7" xfId="137"/>
    <cellStyle name="Percent 8" xfId="138"/>
    <cellStyle name="Percent 9" xfId="139"/>
    <cellStyle name="showExposure" xfId="140"/>
    <cellStyle name="showPercentage" xfId="141"/>
    <cellStyle name="Style 1" xfId="142"/>
    <cellStyle name="Total 2" xfId="143"/>
    <cellStyle name="Warning Text 2" xfId="144"/>
    <cellStyle name="Обычный_BOP" xfId="14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28575</xdr:rowOff>
    </xdr:from>
    <xdr:to>
      <xdr:col>2</xdr:col>
      <xdr:colOff>238125</xdr:colOff>
      <xdr:row>2</xdr:row>
      <xdr:rowOff>161925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28575"/>
          <a:ext cx="8286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9525</xdr:rowOff>
    </xdr:from>
    <xdr:to>
      <xdr:col>2</xdr:col>
      <xdr:colOff>0</xdr:colOff>
      <xdr:row>6</xdr:row>
      <xdr:rowOff>76200</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581025"/>
          <a:ext cx="12001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585634</xdr:colOff>
      <xdr:row>2</xdr:row>
      <xdr:rowOff>276533</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0150" cy="993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590550</xdr:colOff>
      <xdr:row>2</xdr:row>
      <xdr:rowOff>76200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0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561975</xdr:colOff>
      <xdr:row>0</xdr:row>
      <xdr:rowOff>0</xdr:rowOff>
    </xdr:from>
    <xdr:to>
      <xdr:col>2</xdr:col>
      <xdr:colOff>542925</xdr:colOff>
      <xdr:row>4</xdr:row>
      <xdr:rowOff>38100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0"/>
          <a:ext cx="12001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28575</xdr:rowOff>
    </xdr:from>
    <xdr:to>
      <xdr:col>2</xdr:col>
      <xdr:colOff>28575</xdr:colOff>
      <xdr:row>2</xdr:row>
      <xdr:rowOff>114300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238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9525</xdr:rowOff>
        </xdr:from>
        <xdr:to>
          <xdr:col>1</xdr:col>
          <xdr:colOff>19050</xdr:colOff>
          <xdr:row>0</xdr:row>
          <xdr:rowOff>133350</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twoCellAnchor>
    <xdr:from>
      <xdr:col>0</xdr:col>
      <xdr:colOff>0</xdr:colOff>
      <xdr:row>0</xdr:row>
      <xdr:rowOff>0</xdr:rowOff>
    </xdr:from>
    <xdr:to>
      <xdr:col>2</xdr:col>
      <xdr:colOff>638175</xdr:colOff>
      <xdr:row>4</xdr:row>
      <xdr:rowOff>85725</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01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25600</xdr:colOff>
      <xdr:row>3</xdr:row>
      <xdr:rowOff>9525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635199"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4</xdr:row>
      <xdr:rowOff>85725</xdr:rowOff>
    </xdr:to>
    <xdr:pic>
      <xdr:nvPicPr>
        <xdr:cNvPr id="3"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409700" cy="73342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428625</xdr:colOff>
          <xdr:row>3</xdr:row>
          <xdr:rowOff>142875</xdr:rowOff>
        </xdr:to>
        <xdr:sp macro="" textlink="">
          <xdr:nvSpPr>
            <xdr:cNvPr id="6145" name="Object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Julietta_EU\Desktop\2010\2008-2009%20BOP%20Compilation\2008%202009%20worksheets\Financial%20Intermediation\Financial%20Intermediation%20Servic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selburn_eu\My%20Documents\SNA\Backup%20Files\BREG%20Backup\BREG2009%20Backup%20(Sept%207,%202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alance%20Of%20Payments\2010\2008-2009%20BOP%20Compilation\2008%202009%20worksheets%20final\BOP%20worksheet%20tables\Telecommunication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ystem%20of%20National%20Accounts\ANNUAL%20WORKSHEETS\ANNUAL\Educational%20Institutions\Public%20Education\Public%20Primary-801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alance%20Of%20Payments\2010\BOP%202010%20Survey%20Material\BOP%20Business%20Register%202010\BR10%20For%20BOP%20survey%20March%20%20survey%20return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ystem%20of%20National%20Accounts\ANNUAL%20WORKSHEETS\ANNUAL\Real%20Estate%20&amp;%20Renting\Rental%20of%20Land%20Transport-7111\Renting%20of%20Cars-711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VRST01\EUData\Overseas%20Trades\Trade%20Tables\TRADE%20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verseas%20Trades\Trade%20Tables\TRADE%202009%20working%20fil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verseas%20Trades\Quarterly%20Trade%20Report\2016\2016%204th%20qtr\2016%204th%20qtr%20trade%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Sheet4 (2)"/>
      <sheetName val="Sheet4"/>
      <sheetName val="Sheet5"/>
      <sheetName val="Sheet3"/>
      <sheetName val="Sheet1 (2)"/>
      <sheetName val="Sheet7"/>
      <sheetName val="Sheet2"/>
      <sheetName val="Sheet1"/>
      <sheetName val="Sheet6"/>
      <sheetName val="Sheet11"/>
      <sheetName val="Millennium BCP Bank &amp; Trust"/>
      <sheetName val="BCP Finance Bank Limited"/>
      <sheetName val="World Fund Financial Services"/>
      <sheetName val="Wells Fargo Wealth Managment "/>
      <sheetName val="Venecredit Bank and Trust Ltd "/>
      <sheetName val="UBS Trustees Ltd"/>
      <sheetName val="Standard Chartered  Trust Ltd"/>
      <sheetName val="RBC Wealth Mgmt "/>
      <sheetName val="ScotiaBank "/>
      <sheetName val="Schroder Bank and Trust "/>
      <sheetName val="Royal Bank of Canada "/>
      <sheetName val="Rbs Coutts Ltd"/>
      <sheetName val="Queensgate  Bank and Trust Ltd "/>
      <sheetName val="National Building Society "/>
      <sheetName val="Morval Bank and Trust Ltd"/>
      <sheetName val="LGT Bank In Liechtenstein"/>
      <sheetName val="International Mgmt Services Ltd"/>
      <sheetName val="Givens Hall Bank amd Trust "/>
      <sheetName val="Genesis Trust &amp; Corporate "/>
      <sheetName val="Fideltiy Bank Cayman Ltd"/>
      <sheetName val="Eastwest Trust Company Ltd "/>
      <sheetName val="Delta Bank Ltd "/>
      <sheetName val="Close Bank Ltd"/>
      <sheetName val="Cayman National Mortgage Fund"/>
      <sheetName val="Cayman Instituational Bank "/>
      <sheetName val="Cayman National Bank "/>
      <sheetName val="Butterfield Bank"/>
      <sheetName val="Cash to Payday "/>
      <sheetName val="Citco Bank and Trust Ltd "/>
      <sheetName val="Caledonian Bank and Trust "/>
      <sheetName val="Altajir Bank "/>
      <sheetName val="Bessemer Trust Company Ltd"/>
      <sheetName val="Barclays Private Bank and Trust"/>
      <sheetName val="Bank Espirito Santo Ltd"/>
      <sheetName val="Baniff Cayman "/>
      <sheetName val="Alexandria Bancorp Ltd"/>
      <sheetName val="Unicorp Bank and Trust Ltd"/>
      <sheetName val="UBS Fund Services "/>
      <sheetName val="Bank Of China Grand Cayman "/>
      <sheetName val="Caixa Geral De Depositos S.A "/>
      <sheetName val="Bank Austria Cayman Islands Ltd"/>
      <sheetName val="Banco Bradesco SA"/>
      <sheetName val="Totals"/>
      <sheetName val="Compilation Notes"/>
      <sheetName val="BOP template"/>
      <sheetName val="dropdown codes BOP"/>
      <sheetName val="dropdown codes Cr-D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91">
          <cell r="H91">
            <v>0</v>
          </cell>
        </row>
      </sheetData>
      <sheetData sheetId="25"/>
      <sheetData sheetId="26"/>
      <sheetData sheetId="27"/>
      <sheetData sheetId="28"/>
      <sheetData sheetId="29"/>
      <sheetData sheetId="30"/>
      <sheetData sheetId="31"/>
      <sheetData sheetId="32"/>
      <sheetData sheetId="33"/>
      <sheetData sheetId="34">
        <row r="91">
          <cell r="H91">
            <v>0</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1">
          <cell r="A1" t="str">
            <v>General merchandise</v>
          </cell>
        </row>
        <row r="2">
          <cell r="A2" t="str">
            <v>Goods for processing</v>
          </cell>
        </row>
        <row r="3">
          <cell r="A3" t="str">
            <v>Repairs  on goods</v>
          </cell>
        </row>
        <row r="4">
          <cell r="A4" t="str">
            <v>Goods procured in seaports</v>
          </cell>
        </row>
        <row r="5">
          <cell r="A5" t="str">
            <v>Goods procured in airports</v>
          </cell>
        </row>
        <row r="6">
          <cell r="A6" t="str">
            <v>Nonmonetary gold</v>
          </cell>
        </row>
        <row r="7">
          <cell r="A7" t="str">
            <v>Freight sea transport services</v>
          </cell>
        </row>
        <row r="8">
          <cell r="A8" t="str">
            <v>Freight air transport services</v>
          </cell>
        </row>
        <row r="9">
          <cell r="A9" t="str">
            <v>Passenger sea transport services</v>
          </cell>
        </row>
        <row r="10">
          <cell r="A10" t="str">
            <v>Passenger air transport services</v>
          </cell>
        </row>
        <row r="11">
          <cell r="A11" t="str">
            <v>Sea transport related services</v>
          </cell>
        </row>
        <row r="12">
          <cell r="A12" t="str">
            <v>Air transport related services</v>
          </cell>
        </row>
        <row r="13">
          <cell r="A13" t="str">
            <v>Other mode of transport related services</v>
          </cell>
        </row>
        <row r="14">
          <cell r="A14" t="str">
            <v>Business travel</v>
          </cell>
        </row>
        <row r="15">
          <cell r="A15" t="str">
            <v>personal travel expenditure for health related purposes</v>
          </cell>
        </row>
        <row r="16">
          <cell r="A16" t="str">
            <v>Personal travel expenditure for education related purposes</v>
          </cell>
        </row>
        <row r="17">
          <cell r="A17" t="str">
            <v>Other personal travel</v>
          </cell>
        </row>
        <row r="18">
          <cell r="A18" t="str">
            <v>Postal and courier serices</v>
          </cell>
        </row>
        <row r="19">
          <cell r="A19" t="str">
            <v>Telecommunicaiton services</v>
          </cell>
        </row>
        <row r="20">
          <cell r="A20" t="str">
            <v>Services related to construction abroad</v>
          </cell>
        </row>
        <row r="21">
          <cell r="A21" t="str">
            <v>Services related to construction in national economy</v>
          </cell>
        </row>
        <row r="22">
          <cell r="A22" t="str">
            <v>Life insurance and pension funding</v>
          </cell>
        </row>
        <row r="23">
          <cell r="A23" t="str">
            <v>Life insurance and pension funding gross premuims</v>
          </cell>
        </row>
        <row r="24">
          <cell r="A24" t="str">
            <v>Life insurance and pension funding gross claims</v>
          </cell>
        </row>
        <row r="25">
          <cell r="A25" t="str">
            <v>Freight insurance</v>
          </cell>
        </row>
        <row r="26">
          <cell r="A26" t="str">
            <v>Freight insurance gross premuims</v>
          </cell>
        </row>
        <row r="27">
          <cell r="A27" t="str">
            <v>Freight insurance gross claims</v>
          </cell>
        </row>
        <row r="28">
          <cell r="A28" t="str">
            <v>Other direct insurance</v>
          </cell>
        </row>
        <row r="29">
          <cell r="A29" t="str">
            <v>Other direct insurance gross premuims</v>
          </cell>
        </row>
        <row r="30">
          <cell r="A30" t="str">
            <v>Other direct insurance gross claims</v>
          </cell>
        </row>
        <row r="31">
          <cell r="A31" t="str">
            <v>Reinsurance</v>
          </cell>
        </row>
        <row r="32">
          <cell r="A32" t="str">
            <v>Reinsurance gross premuims</v>
          </cell>
        </row>
        <row r="33">
          <cell r="A33" t="str">
            <v>Reinsurance gross claims</v>
          </cell>
        </row>
        <row r="34">
          <cell r="A34" t="str">
            <v>Auxiliary services related to insurance and reinsurance</v>
          </cell>
        </row>
        <row r="35">
          <cell r="A35" t="str">
            <v>Financial services</v>
          </cell>
        </row>
        <row r="36">
          <cell r="A36" t="str">
            <v>Computer and information services</v>
          </cell>
        </row>
        <row r="37">
          <cell r="A37" t="str">
            <v>Franchises and similar rights</v>
          </cell>
        </row>
        <row r="38">
          <cell r="A38" t="str">
            <v>Other royalties and license fees</v>
          </cell>
        </row>
        <row r="39">
          <cell r="A39" t="str">
            <v>Merchanting and other trade-related services</v>
          </cell>
        </row>
        <row r="40">
          <cell r="A40" t="str">
            <v>Operational leasing srvices (rental, other than financial leasing)</v>
          </cell>
        </row>
        <row r="41">
          <cell r="A41" t="str">
            <v>Legal services</v>
          </cell>
        </row>
        <row r="42">
          <cell r="A42" t="str">
            <v>Accounting, auditing, bookkeeping and taz consulting services</v>
          </cell>
        </row>
        <row r="43">
          <cell r="A43" t="str">
            <v>Business and management consultancy,public relations services</v>
          </cell>
        </row>
        <row r="44">
          <cell r="A44" t="str">
            <v>Advertising, market research and public opinion polling</v>
          </cell>
        </row>
        <row r="45">
          <cell r="A45" t="str">
            <v>Reseach and development</v>
          </cell>
        </row>
        <row r="46">
          <cell r="A46" t="str">
            <v>Arcitectural, engineering and other technical services</v>
          </cell>
        </row>
        <row r="47">
          <cell r="A47" t="str">
            <v>Other business, professional and technical services</v>
          </cell>
        </row>
        <row r="48">
          <cell r="A48" t="str">
            <v>Services between related enterprises n.i.e</v>
          </cell>
        </row>
        <row r="49">
          <cell r="A49" t="str">
            <v>Audio visual transactions</v>
          </cell>
        </row>
        <row r="50">
          <cell r="A50" t="str">
            <v>Education related services</v>
          </cell>
        </row>
        <row r="51">
          <cell r="A51" t="str">
            <v>Health related services</v>
          </cell>
        </row>
        <row r="52">
          <cell r="A52" t="str">
            <v>Other personal, cultural and recreational services</v>
          </cell>
        </row>
        <row r="53">
          <cell r="A53" t="str">
            <v>Embassies and consulates</v>
          </cell>
        </row>
        <row r="54">
          <cell r="A54" t="str">
            <v>Military units and agencies related services</v>
          </cell>
        </row>
        <row r="55">
          <cell r="A55" t="str">
            <v>Other government services, not included elsewhere</v>
          </cell>
        </row>
        <row r="56">
          <cell r="A56" t="str">
            <v>Compensation of employees</v>
          </cell>
        </row>
        <row r="57">
          <cell r="A57" t="str">
            <v>Direct investment Income: Dividends and distributed branch profits</v>
          </cell>
        </row>
        <row r="58">
          <cell r="A58" t="str">
            <v>Direct investment income: Reinvested earnings and undistributed branch profits</v>
          </cell>
        </row>
        <row r="59">
          <cell r="A59" t="str">
            <v>Direct investment income: Income on real estate</v>
          </cell>
        </row>
        <row r="60">
          <cell r="A60" t="str">
            <v>Direct inrestment income: Income on debt</v>
          </cell>
        </row>
        <row r="61">
          <cell r="A61" t="str">
            <v>Portfolio investment income: Income on equity (dividends)</v>
          </cell>
        </row>
        <row r="62">
          <cell r="A62" t="str">
            <v>Portfolio investment income: Income on debt- bonds nd notes</v>
          </cell>
        </row>
        <row r="63">
          <cell r="A63" t="str">
            <v>Portfolio investment income: Income on money market instruments</v>
          </cell>
        </row>
        <row r="64">
          <cell r="A64" t="str">
            <v xml:space="preserve">Other investment income: </v>
          </cell>
        </row>
      </sheetData>
      <sheetData sheetId="57">
        <row r="1">
          <cell r="A1" t="str">
            <v>Debit</v>
          </cell>
        </row>
        <row r="2">
          <cell r="A2" t="str">
            <v>Credit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G2009"/>
      <sheetName val="Duplicates"/>
      <sheetName val="Menu Options"/>
      <sheetName val="Defunct"/>
      <sheetName val="Misc."/>
      <sheetName val="List 4 Calendar"/>
      <sheetName val="18-1-08"/>
      <sheetName val="4-3-08"/>
      <sheetName val="Sheet2"/>
    </sheetNames>
    <sheetDataSet>
      <sheetData sheetId="0" refreshError="1"/>
      <sheetData sheetId="1" refreshError="1"/>
      <sheetData sheetId="2">
        <row r="4">
          <cell r="B4" t="str">
            <v>BODDEN TOWN</v>
          </cell>
          <cell r="G4" t="str">
            <v>Single establishment</v>
          </cell>
        </row>
        <row r="5">
          <cell r="B5" t="str">
            <v>CAYMAN BRAC</v>
          </cell>
          <cell r="G5" t="str">
            <v>Head office-Foreign</v>
          </cell>
        </row>
        <row r="6">
          <cell r="B6" t="str">
            <v>EAST END</v>
          </cell>
          <cell r="G6" t="str">
            <v>Head office-Local</v>
          </cell>
        </row>
        <row r="7">
          <cell r="B7" t="str">
            <v>GEORGE TOWN</v>
          </cell>
          <cell r="G7" t="str">
            <v>Branch-Foreign</v>
          </cell>
        </row>
        <row r="8">
          <cell r="B8" t="str">
            <v>LITTLE CAYMAN</v>
          </cell>
          <cell r="G8" t="str">
            <v>Branch-Local</v>
          </cell>
        </row>
        <row r="9">
          <cell r="B9" t="str">
            <v>NORTH SIDE</v>
          </cell>
          <cell r="G9" t="str">
            <v>Subsidiary-Foreign</v>
          </cell>
        </row>
        <row r="10">
          <cell r="B10" t="str">
            <v>WEST BAY</v>
          </cell>
          <cell r="G10" t="str">
            <v>Subsidiary-Local</v>
          </cell>
        </row>
        <row r="13">
          <cell r="G13" t="str">
            <v>Private enterprise</v>
          </cell>
        </row>
        <row r="14">
          <cell r="B14" t="str">
            <v>Incorporated</v>
          </cell>
          <cell r="G14" t="str">
            <v>Government enterprise</v>
          </cell>
        </row>
        <row r="15">
          <cell r="B15" t="str">
            <v>Joint Venture</v>
          </cell>
          <cell r="G15" t="str">
            <v>Non-profit organisation</v>
          </cell>
        </row>
        <row r="16">
          <cell r="B16" t="str">
            <v>Cooperative</v>
          </cell>
        </row>
        <row r="17">
          <cell r="B17" t="str">
            <v>Sole proprietor</v>
          </cell>
        </row>
        <row r="18">
          <cell r="B18" t="str">
            <v>Partnership</v>
          </cell>
          <cell r="G18" t="str">
            <v>Yes</v>
          </cell>
        </row>
        <row r="19">
          <cell r="B19" t="str">
            <v>Other</v>
          </cell>
          <cell r="G19" t="str">
            <v>No</v>
          </cell>
        </row>
        <row r="22">
          <cell r="B22">
            <v>1940</v>
          </cell>
          <cell r="G22" t="str">
            <v>Yes</v>
          </cell>
        </row>
        <row r="23">
          <cell r="B23">
            <v>1941</v>
          </cell>
          <cell r="G23" t="str">
            <v>No</v>
          </cell>
        </row>
        <row r="24">
          <cell r="B24">
            <v>1942</v>
          </cell>
        </row>
        <row r="25">
          <cell r="B25">
            <v>1943</v>
          </cell>
        </row>
        <row r="26">
          <cell r="B26">
            <v>1944</v>
          </cell>
          <cell r="G26" t="str">
            <v>Yes</v>
          </cell>
        </row>
        <row r="27">
          <cell r="B27">
            <v>1945</v>
          </cell>
          <cell r="G27" t="str">
            <v>No</v>
          </cell>
        </row>
        <row r="28">
          <cell r="B28">
            <v>1946</v>
          </cell>
        </row>
        <row r="29">
          <cell r="B29">
            <v>1947</v>
          </cell>
        </row>
        <row r="30">
          <cell r="B30">
            <v>1948</v>
          </cell>
          <cell r="G30" t="str">
            <v>Yes</v>
          </cell>
        </row>
        <row r="31">
          <cell r="B31">
            <v>1949</v>
          </cell>
          <cell r="G31" t="str">
            <v>No</v>
          </cell>
        </row>
        <row r="32">
          <cell r="B32">
            <v>1950</v>
          </cell>
        </row>
        <row r="33">
          <cell r="B33">
            <v>1951</v>
          </cell>
        </row>
        <row r="34">
          <cell r="B34">
            <v>1952</v>
          </cell>
          <cell r="G34" t="str">
            <v>Yes</v>
          </cell>
        </row>
        <row r="35">
          <cell r="B35">
            <v>1953</v>
          </cell>
          <cell r="G35" t="str">
            <v>No</v>
          </cell>
        </row>
        <row r="36">
          <cell r="B36">
            <v>1954</v>
          </cell>
        </row>
        <row r="37">
          <cell r="B37">
            <v>1955</v>
          </cell>
        </row>
        <row r="38">
          <cell r="B38">
            <v>1956</v>
          </cell>
          <cell r="G38" t="str">
            <v>Yes</v>
          </cell>
        </row>
        <row r="39">
          <cell r="B39">
            <v>1957</v>
          </cell>
          <cell r="G39" t="str">
            <v>No</v>
          </cell>
        </row>
        <row r="40">
          <cell r="B40">
            <v>1958</v>
          </cell>
        </row>
        <row r="41">
          <cell r="B41">
            <v>1959</v>
          </cell>
        </row>
        <row r="42">
          <cell r="B42">
            <v>1960</v>
          </cell>
        </row>
        <row r="43">
          <cell r="B43">
            <v>1961</v>
          </cell>
        </row>
        <row r="44">
          <cell r="B44">
            <v>1962</v>
          </cell>
        </row>
        <row r="45">
          <cell r="B45">
            <v>1963</v>
          </cell>
        </row>
        <row r="46">
          <cell r="B46">
            <v>1964</v>
          </cell>
        </row>
        <row r="47">
          <cell r="B47">
            <v>1965</v>
          </cell>
        </row>
        <row r="48">
          <cell r="B48">
            <v>1966</v>
          </cell>
        </row>
        <row r="49">
          <cell r="B49">
            <v>1967</v>
          </cell>
        </row>
        <row r="50">
          <cell r="B50">
            <v>1968</v>
          </cell>
        </row>
        <row r="51">
          <cell r="B51">
            <v>1969</v>
          </cell>
        </row>
        <row r="52">
          <cell r="B52">
            <v>1970</v>
          </cell>
        </row>
        <row r="53">
          <cell r="B53">
            <v>1971</v>
          </cell>
        </row>
        <row r="54">
          <cell r="B54">
            <v>1972</v>
          </cell>
        </row>
        <row r="55">
          <cell r="B55">
            <v>1973</v>
          </cell>
        </row>
        <row r="56">
          <cell r="B56">
            <v>1974</v>
          </cell>
        </row>
        <row r="57">
          <cell r="B57">
            <v>1975</v>
          </cell>
        </row>
        <row r="58">
          <cell r="B58">
            <v>1976</v>
          </cell>
        </row>
        <row r="59">
          <cell r="B59">
            <v>1977</v>
          </cell>
        </row>
        <row r="60">
          <cell r="B60">
            <v>1978</v>
          </cell>
        </row>
        <row r="61">
          <cell r="B61">
            <v>1979</v>
          </cell>
        </row>
        <row r="62">
          <cell r="B62">
            <v>1980</v>
          </cell>
        </row>
        <row r="63">
          <cell r="B63">
            <v>1981</v>
          </cell>
        </row>
        <row r="64">
          <cell r="B64">
            <v>1982</v>
          </cell>
        </row>
        <row r="65">
          <cell r="B65">
            <v>1983</v>
          </cell>
        </row>
        <row r="66">
          <cell r="B66">
            <v>1984</v>
          </cell>
        </row>
        <row r="67">
          <cell r="B67">
            <v>1985</v>
          </cell>
        </row>
        <row r="68">
          <cell r="B68">
            <v>1986</v>
          </cell>
        </row>
        <row r="69">
          <cell r="B69">
            <v>1987</v>
          </cell>
        </row>
        <row r="70">
          <cell r="B70">
            <v>1988</v>
          </cell>
        </row>
        <row r="71">
          <cell r="B71">
            <v>1989</v>
          </cell>
        </row>
        <row r="72">
          <cell r="B72">
            <v>1990</v>
          </cell>
        </row>
        <row r="73">
          <cell r="B73">
            <v>1991</v>
          </cell>
        </row>
        <row r="74">
          <cell r="B74">
            <v>1992</v>
          </cell>
        </row>
        <row r="75">
          <cell r="B75">
            <v>1993</v>
          </cell>
        </row>
        <row r="76">
          <cell r="B76">
            <v>1994</v>
          </cell>
        </row>
        <row r="77">
          <cell r="B77">
            <v>1995</v>
          </cell>
        </row>
        <row r="78">
          <cell r="B78">
            <v>1996</v>
          </cell>
        </row>
        <row r="79">
          <cell r="B79">
            <v>1997</v>
          </cell>
        </row>
        <row r="80">
          <cell r="B80">
            <v>1998</v>
          </cell>
        </row>
        <row r="81">
          <cell r="B81">
            <v>1999</v>
          </cell>
        </row>
        <row r="82">
          <cell r="B82">
            <v>2000</v>
          </cell>
        </row>
        <row r="83">
          <cell r="B83">
            <v>2001</v>
          </cell>
        </row>
        <row r="84">
          <cell r="B84">
            <v>2002</v>
          </cell>
        </row>
        <row r="85">
          <cell r="B85">
            <v>2003</v>
          </cell>
        </row>
        <row r="86">
          <cell r="B86">
            <v>2004</v>
          </cell>
        </row>
        <row r="87">
          <cell r="B87">
            <v>2005</v>
          </cell>
        </row>
        <row r="88">
          <cell r="B88">
            <v>2006</v>
          </cell>
        </row>
        <row r="89">
          <cell r="B89">
            <v>2007</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lecommunications"/>
      <sheetName val="BOP - telecommunications"/>
      <sheetName val="drop down menu"/>
      <sheetName val="dropdown codes Cr-Dr"/>
    </sheetNames>
    <sheetDataSet>
      <sheetData sheetId="0">
        <row r="9">
          <cell r="H9">
            <v>8329.8476021869337</v>
          </cell>
        </row>
      </sheetData>
      <sheetData sheetId="1" refreshError="1"/>
      <sheetData sheetId="2">
        <row r="1">
          <cell r="A1" t="str">
            <v>A. GOODS</v>
          </cell>
        </row>
        <row r="2">
          <cell r="A2" t="str">
            <v>1. General merchandise</v>
          </cell>
        </row>
        <row r="3">
          <cell r="A3" t="str">
            <v>2. Goods for processing</v>
          </cell>
        </row>
        <row r="4">
          <cell r="A4" t="str">
            <v>2.1 Processing abroad</v>
          </cell>
        </row>
        <row r="5">
          <cell r="A5" t="str">
            <v>2.2 Processing in the compiling economy</v>
          </cell>
        </row>
        <row r="6">
          <cell r="A6" t="str">
            <v>3. Repairs on goods</v>
          </cell>
        </row>
        <row r="7">
          <cell r="A7" t="str">
            <v>4. Goods procured in ports by carriers</v>
          </cell>
        </row>
        <row r="8">
          <cell r="A8" t="str">
            <v>4.1 goods procured in ports by carriers in sea port</v>
          </cell>
        </row>
        <row r="9">
          <cell r="A9" t="str">
            <v>4.2 goods procured in ports by carriers in Airports</v>
          </cell>
        </row>
        <row r="10">
          <cell r="A10" t="str">
            <v>4.3 goods procured in ports by carriers in other ports</v>
          </cell>
        </row>
        <row r="11">
          <cell r="A11" t="str">
            <v>5 Nonmnnetary gold</v>
          </cell>
        </row>
        <row r="12">
          <cell r="A12" t="str">
            <v>5.1 Held as a store of value</v>
          </cell>
        </row>
        <row r="13">
          <cell r="A13" t="str">
            <v>5.2 Other</v>
          </cell>
        </row>
        <row r="14">
          <cell r="A14" t="str">
            <v>B. SERVICES</v>
          </cell>
        </row>
        <row r="15">
          <cell r="A15" t="str">
            <v>1. Transportation</v>
          </cell>
        </row>
        <row r="16">
          <cell r="A16" t="str">
            <v>1.1 Sea transport</v>
          </cell>
        </row>
        <row r="17">
          <cell r="A17" t="str">
            <v>1.1.1 Passenger</v>
          </cell>
        </row>
        <row r="18">
          <cell r="A18" t="str">
            <v>1.1.2 Freight</v>
          </cell>
        </row>
        <row r="19">
          <cell r="A19" t="str">
            <v>1.1.3 Other</v>
          </cell>
        </row>
        <row r="20">
          <cell r="A20" t="str">
            <v>1.2 Air transport</v>
          </cell>
        </row>
        <row r="21">
          <cell r="A21" t="str">
            <v>1.2.1 Passenger</v>
          </cell>
        </row>
        <row r="22">
          <cell r="A22" t="str">
            <v>1.2.2 Freight</v>
          </cell>
        </row>
        <row r="23">
          <cell r="A23" t="str">
            <v>1.2.3 Other</v>
          </cell>
        </row>
        <row r="24">
          <cell r="A24" t="str">
            <v>1.9 Other supporting and auxilliary transport services</v>
          </cell>
        </row>
        <row r="25">
          <cell r="A25" t="str">
            <v>2. Travel</v>
          </cell>
        </row>
        <row r="26">
          <cell r="A26" t="str">
            <v>2.1 Business travel</v>
          </cell>
        </row>
        <row r="27">
          <cell r="A27" t="str">
            <v>2.2 Personal travel</v>
          </cell>
        </row>
        <row r="28">
          <cell r="A28" t="str">
            <v>2.2.1 Health related expenditure</v>
          </cell>
        </row>
        <row r="29">
          <cell r="A29" t="str">
            <v>2.2.2 Education related expenditure</v>
          </cell>
        </row>
        <row r="30">
          <cell r="A30" t="str">
            <v>2.2.3 Other</v>
          </cell>
        </row>
        <row r="31">
          <cell r="A31" t="str">
            <v>3. Communications services</v>
          </cell>
        </row>
        <row r="32">
          <cell r="A32" t="str">
            <v>3.1 Postal and courier services</v>
          </cell>
        </row>
        <row r="33">
          <cell r="A33" t="str">
            <v>3.2 Telecommuncation services</v>
          </cell>
        </row>
        <row r="34">
          <cell r="A34" t="str">
            <v>4. Construction services</v>
          </cell>
        </row>
        <row r="35">
          <cell r="A35" t="str">
            <v>4.1 Construction Abroad</v>
          </cell>
        </row>
        <row r="36">
          <cell r="A36" t="str">
            <v>4.2 Construction in compiling economy</v>
          </cell>
        </row>
        <row r="37">
          <cell r="A37" t="str">
            <v>5. Insurance services</v>
          </cell>
        </row>
        <row r="38">
          <cell r="A38" t="str">
            <v>5.1  Life insurance and pension funding</v>
          </cell>
        </row>
        <row r="39">
          <cell r="A39" t="str">
            <v>5.2 Freight insurance</v>
          </cell>
        </row>
        <row r="40">
          <cell r="A40" t="str">
            <v>5.3 Other Direct Insurance</v>
          </cell>
        </row>
        <row r="41">
          <cell r="A41" t="str">
            <v>5.4 Reinsuance</v>
          </cell>
        </row>
        <row r="42">
          <cell r="A42" t="str">
            <v>5.5 Auxillary services</v>
          </cell>
        </row>
        <row r="43">
          <cell r="A43" t="str">
            <v>6. Financial services</v>
          </cell>
        </row>
        <row r="44">
          <cell r="A44" t="str">
            <v>7. Computer and information services</v>
          </cell>
        </row>
        <row r="45">
          <cell r="A45" t="str">
            <v>8. Royalties and license fees</v>
          </cell>
        </row>
        <row r="46">
          <cell r="A46" t="str">
            <v>8.1 Franchise and similar fees</v>
          </cell>
        </row>
        <row r="47">
          <cell r="A47" t="str">
            <v>8.2 Other royalties and license fees</v>
          </cell>
        </row>
        <row r="48">
          <cell r="A48" t="str">
            <v>9. Other business services</v>
          </cell>
        </row>
        <row r="49">
          <cell r="A49" t="str">
            <v>9.1 Merchanting and other trade-related services</v>
          </cell>
        </row>
        <row r="50">
          <cell r="A50" t="str">
            <v>9.1.1 Merchanting</v>
          </cell>
        </row>
        <row r="51">
          <cell r="A51" t="str">
            <v>9.1.2 Other trade-related services</v>
          </cell>
        </row>
        <row r="52">
          <cell r="A52" t="str">
            <v>9.2 Operational leasing services</v>
          </cell>
        </row>
        <row r="53">
          <cell r="A53" t="str">
            <v>9.3 Miscellaneous business, professional, and technical services</v>
          </cell>
        </row>
        <row r="54">
          <cell r="A54" t="str">
            <v>9.3.1 Legal, accounting, management consulting and public relations</v>
          </cell>
        </row>
        <row r="55">
          <cell r="A55" t="str">
            <v>9.3.2 Advertising, market research and public opinon</v>
          </cell>
        </row>
        <row r="56">
          <cell r="A56" t="str">
            <v>9.3.3 Resarch and development</v>
          </cell>
        </row>
        <row r="57">
          <cell r="A57" t="str">
            <v>9.3.4 Architectural, engineering, and other technical services</v>
          </cell>
        </row>
        <row r="58">
          <cell r="A58" t="str">
            <v>9.3.5 Agricultural, mining and on-site processing</v>
          </cell>
        </row>
        <row r="59">
          <cell r="A59" t="str">
            <v>9.3.6 Other business services</v>
          </cell>
        </row>
        <row r="60">
          <cell r="A60" t="str">
            <v>9.3.7 Services between related enterprises n.i.e</v>
          </cell>
        </row>
        <row r="61">
          <cell r="A61" t="str">
            <v>10. Personal, cultural and recreational services</v>
          </cell>
        </row>
        <row r="62">
          <cell r="A62" t="str">
            <v>10.1 Audiovisual and related services</v>
          </cell>
        </row>
        <row r="63">
          <cell r="A63" t="str">
            <v>10.2 Other Cultural and recreational services</v>
          </cell>
        </row>
        <row r="64">
          <cell r="A64" t="str">
            <v>10.2.1 Education services</v>
          </cell>
        </row>
        <row r="65">
          <cell r="A65" t="str">
            <v>10.2.2 Health services</v>
          </cell>
        </row>
        <row r="66">
          <cell r="A66" t="str">
            <v xml:space="preserve">10.2.3 Other </v>
          </cell>
        </row>
        <row r="67">
          <cell r="A67" t="str">
            <v>11. Government services, n.i.e.</v>
          </cell>
        </row>
        <row r="68">
          <cell r="A68" t="str">
            <v>11.1 Embassies and consulates</v>
          </cell>
        </row>
        <row r="69">
          <cell r="A69" t="str">
            <v>11.2 Military units and agencies</v>
          </cell>
        </row>
        <row r="70">
          <cell r="A70" t="str">
            <v>11.3 Other government services</v>
          </cell>
        </row>
        <row r="71">
          <cell r="A71" t="str">
            <v>C. INCOME</v>
          </cell>
        </row>
        <row r="72">
          <cell r="A72" t="str">
            <v>1. Compensation of employees including border, seasonal, and other workers</v>
          </cell>
        </row>
        <row r="73">
          <cell r="A73" t="str">
            <v>2. Investment Income</v>
          </cell>
        </row>
        <row r="74">
          <cell r="A74" t="str">
            <v>2.1 Direct investment</v>
          </cell>
        </row>
        <row r="75">
          <cell r="A75" t="str">
            <v>2.1.1 Income on equity</v>
          </cell>
        </row>
        <row r="76">
          <cell r="A76" t="str">
            <v>2.2.1.1 Dividends and distributed branch profits</v>
          </cell>
        </row>
        <row r="77">
          <cell r="A77" t="str">
            <v>2.1.1.2 Reinvested earnings and undistributed branch profits</v>
          </cell>
        </row>
        <row r="78">
          <cell r="A78" t="str">
            <v>2.1.2 Income on debt(interest)</v>
          </cell>
        </row>
        <row r="79">
          <cell r="A79" t="str">
            <v>2.2 Portfolio investment</v>
          </cell>
        </row>
        <row r="80">
          <cell r="A80" t="str">
            <v>2.2.1 Income on equity(dividends)</v>
          </cell>
        </row>
        <row r="81">
          <cell r="A81" t="str">
            <v>2.2.1.1 Monetary authorities</v>
          </cell>
        </row>
        <row r="82">
          <cell r="A82" t="str">
            <v>2.2.1.2 General Govermnet</v>
          </cell>
        </row>
        <row r="83">
          <cell r="A83" t="str">
            <v>2.2.1.3 Banks</v>
          </cell>
        </row>
        <row r="84">
          <cell r="A84" t="str">
            <v>2.2.1.4 Other sectors</v>
          </cell>
        </row>
        <row r="85">
          <cell r="A85" t="str">
            <v>2.2.2 Income on debt(interest)</v>
          </cell>
        </row>
        <row r="86">
          <cell r="A86" t="str">
            <v>2.2.2.1 Bonds and notes</v>
          </cell>
        </row>
        <row r="87">
          <cell r="A87" t="str">
            <v>2.2.2.1.1 Monetary authorities</v>
          </cell>
        </row>
        <row r="88">
          <cell r="A88" t="str">
            <v>2.2.2.1.2 General Government</v>
          </cell>
        </row>
        <row r="89">
          <cell r="A89" t="str">
            <v>2.2.2.1.3 Banks</v>
          </cell>
        </row>
        <row r="90">
          <cell r="A90" t="str">
            <v>2.2.2.1.4 Other sectors</v>
          </cell>
        </row>
        <row r="91">
          <cell r="A91" t="str">
            <v>2.2.2.2 Money-market instruments</v>
          </cell>
        </row>
        <row r="92">
          <cell r="A92" t="str">
            <v>2.2.2.2.1 Monetary Authorities</v>
          </cell>
        </row>
        <row r="93">
          <cell r="A93" t="str">
            <v>2.2.2.2.2 General Government</v>
          </cell>
        </row>
        <row r="94">
          <cell r="A94" t="str">
            <v>2.2.2.2.3 Banks</v>
          </cell>
        </row>
        <row r="95">
          <cell r="A95" t="str">
            <v>2.2.2.2.4 Other sectors</v>
          </cell>
        </row>
        <row r="96">
          <cell r="A96" t="str">
            <v>2.3. Other investments</v>
          </cell>
        </row>
        <row r="97">
          <cell r="A97" t="str">
            <v>2.3.1 Monetary Authorities</v>
          </cell>
        </row>
        <row r="98">
          <cell r="A98" t="str">
            <v>2.3.2 General Government</v>
          </cell>
        </row>
        <row r="99">
          <cell r="A99" t="str">
            <v>2.3.3 Banks</v>
          </cell>
        </row>
        <row r="100">
          <cell r="A100" t="str">
            <v>2.3.4 Other sectors</v>
          </cell>
        </row>
        <row r="101">
          <cell r="A101" t="str">
            <v>D. CURRENT TRANSFERS</v>
          </cell>
        </row>
        <row r="102">
          <cell r="A102" t="str">
            <v>1. General Government</v>
          </cell>
        </row>
        <row r="103">
          <cell r="A103" t="str">
            <v>2. Other sectors</v>
          </cell>
        </row>
        <row r="104">
          <cell r="A104" t="str">
            <v>2.1 Workers remittances</v>
          </cell>
        </row>
        <row r="105">
          <cell r="A105" t="str">
            <v>2.2 Other transfers</v>
          </cell>
        </row>
        <row r="106">
          <cell r="A106" t="str">
            <v>CAPTIAL AND FINANCIAL ACCOUNT</v>
          </cell>
        </row>
        <row r="107">
          <cell r="A107" t="str">
            <v>E. CAPTIAL ACCOUNT</v>
          </cell>
        </row>
        <row r="108">
          <cell r="A108" t="str">
            <v>1. Capital transfers</v>
          </cell>
        </row>
        <row r="109">
          <cell r="A109" t="str">
            <v>1.1 General Government</v>
          </cell>
        </row>
        <row r="110">
          <cell r="A110" t="str">
            <v>1.1.1 Debt forgiveness</v>
          </cell>
        </row>
        <row r="111">
          <cell r="A111" t="str">
            <v>1.1.2 Other</v>
          </cell>
        </row>
        <row r="112">
          <cell r="A112" t="str">
            <v>1.2 Other sectors</v>
          </cell>
        </row>
        <row r="113">
          <cell r="A113" t="str">
            <v>1.2.1 Migrant's transfers</v>
          </cell>
        </row>
        <row r="114">
          <cell r="A114" t="str">
            <v>1.2.2 Debt forgiveness</v>
          </cell>
        </row>
        <row r="115">
          <cell r="A115" t="str">
            <v>1.2.3 Other</v>
          </cell>
        </row>
        <row r="116">
          <cell r="A116" t="str">
            <v>2. Acquisitons/disposal of non-produced nonfinancial assets</v>
          </cell>
        </row>
        <row r="117">
          <cell r="A117" t="str">
            <v>F. FINANCIAL ACCOUNT</v>
          </cell>
        </row>
        <row r="118">
          <cell r="A118" t="str">
            <v>1. Direct investment</v>
          </cell>
        </row>
        <row r="119">
          <cell r="A119" t="str">
            <v>1.1 Abroad (outwards)</v>
          </cell>
        </row>
        <row r="120">
          <cell r="A120" t="str">
            <v>1.1.1 Equity capital</v>
          </cell>
        </row>
        <row r="121">
          <cell r="A121" t="str">
            <v>1.1.1.1 Claims on affilliated enterprises</v>
          </cell>
        </row>
        <row r="122">
          <cell r="A122" t="str">
            <v>1.1.1.2 Liabilities to affiliated enterprises</v>
          </cell>
        </row>
        <row r="123">
          <cell r="A123" t="str">
            <v>1.1.2 Reinvested earinings</v>
          </cell>
        </row>
        <row r="124">
          <cell r="A124" t="str">
            <v>1.1.2.1 Claims</v>
          </cell>
        </row>
        <row r="125">
          <cell r="A125" t="str">
            <v>1.1.2.2 Liabilities</v>
          </cell>
        </row>
        <row r="126">
          <cell r="A126" t="str">
            <v>1.1.3 Other Capital</v>
          </cell>
        </row>
        <row r="127">
          <cell r="A127" t="str">
            <v>1.1.3.1 Claims on affilliated enterprises</v>
          </cell>
        </row>
        <row r="128">
          <cell r="A128" t="str">
            <v>1.1.3.2 Liabilities to affiliated enterprises</v>
          </cell>
        </row>
        <row r="129">
          <cell r="A129" t="str">
            <v>1.2 In reporting economy</v>
          </cell>
        </row>
        <row r="130">
          <cell r="A130" t="str">
            <v>1.2.1.1 Claims on direct investors</v>
          </cell>
        </row>
        <row r="131">
          <cell r="A131" t="str">
            <v>1.2.1.2 Liabilities to direct investors</v>
          </cell>
        </row>
        <row r="132">
          <cell r="A132" t="str">
            <v>1.2.2 Reinvested earnings</v>
          </cell>
        </row>
        <row r="133">
          <cell r="A133" t="str">
            <v>1.2.2.1 Claims</v>
          </cell>
        </row>
        <row r="134">
          <cell r="A134" t="str">
            <v>1.2.2.2 Liabilities</v>
          </cell>
        </row>
        <row r="135">
          <cell r="A135" t="str">
            <v>1.2.3 Other Capital</v>
          </cell>
        </row>
        <row r="136">
          <cell r="A136" t="str">
            <v>1.2.3.1 Claims on direct investors</v>
          </cell>
        </row>
        <row r="137">
          <cell r="A137" t="str">
            <v>1.2.3.2 Liabilities to direct investors</v>
          </cell>
        </row>
        <row r="138">
          <cell r="A138" t="str">
            <v>2. Portfolio investment</v>
          </cell>
        </row>
        <row r="139">
          <cell r="A139" t="str">
            <v>2.1 Assets</v>
          </cell>
        </row>
        <row r="140">
          <cell r="A140" t="str">
            <v>2.1.1 Equity securities</v>
          </cell>
        </row>
        <row r="141">
          <cell r="A141" t="str">
            <v>2.1.1.1 Monetary authorities</v>
          </cell>
        </row>
        <row r="142">
          <cell r="A142" t="str">
            <v>2.1.1.2 General Govermnet</v>
          </cell>
        </row>
        <row r="143">
          <cell r="A143" t="str">
            <v>2.1.1.3 Banks</v>
          </cell>
        </row>
        <row r="144">
          <cell r="A144" t="str">
            <v>2.1.1.4 Other sectors</v>
          </cell>
        </row>
        <row r="145">
          <cell r="A145" t="str">
            <v>2.1.2 Debt securities</v>
          </cell>
        </row>
        <row r="146">
          <cell r="A146" t="str">
            <v>2.1.2.1 Bonds and notes</v>
          </cell>
        </row>
        <row r="147">
          <cell r="A147" t="str">
            <v>2.1.2.1.1 Monetary authorities</v>
          </cell>
        </row>
        <row r="148">
          <cell r="A148" t="str">
            <v>2.1.2.1.2 General Govermnet</v>
          </cell>
        </row>
        <row r="149">
          <cell r="A149" t="str">
            <v>2.1.2.1.3 Banks</v>
          </cell>
        </row>
        <row r="150">
          <cell r="A150" t="str">
            <v>2.1.2.1.4 Other sectors</v>
          </cell>
        </row>
        <row r="151">
          <cell r="A151" t="str">
            <v>2.1.2.2 Money market instruments</v>
          </cell>
        </row>
        <row r="152">
          <cell r="A152" t="str">
            <v>2.1.2.2.1 Monetary authorities</v>
          </cell>
        </row>
        <row r="153">
          <cell r="A153" t="str">
            <v>2.1.2.2.2 General Govermnet</v>
          </cell>
        </row>
        <row r="154">
          <cell r="A154" t="str">
            <v>2.1.2.2.3 Banks</v>
          </cell>
        </row>
        <row r="155">
          <cell r="A155" t="str">
            <v>2.1.2.2.4 Other sectors</v>
          </cell>
        </row>
        <row r="156">
          <cell r="A156" t="str">
            <v>2.2 Liabilities</v>
          </cell>
        </row>
        <row r="157">
          <cell r="A157" t="str">
            <v>2.2.1 Equity securities</v>
          </cell>
        </row>
        <row r="158">
          <cell r="A158" t="str">
            <v>2.2.1.1 Banks</v>
          </cell>
        </row>
        <row r="159">
          <cell r="A159" t="str">
            <v>2.2.1.2 Other sectors</v>
          </cell>
        </row>
        <row r="160">
          <cell r="A160" t="str">
            <v>2.2.2 Debt securities</v>
          </cell>
        </row>
        <row r="161">
          <cell r="A161" t="str">
            <v>2.2.2.1 Bonds and notes</v>
          </cell>
        </row>
        <row r="162">
          <cell r="A162" t="str">
            <v>2.2.2.1.1 Monetary authorities</v>
          </cell>
        </row>
        <row r="163">
          <cell r="A163" t="str">
            <v>2.2.2.1.2 General Govermnet</v>
          </cell>
        </row>
        <row r="164">
          <cell r="A164" t="str">
            <v>2.2.2.1.3 Banks</v>
          </cell>
        </row>
        <row r="165">
          <cell r="A165" t="str">
            <v>2.2.2.1.4 Other sectors</v>
          </cell>
        </row>
        <row r="166">
          <cell r="A166" t="str">
            <v>2.2.2.2 Money market instruments</v>
          </cell>
        </row>
        <row r="167">
          <cell r="A167" t="str">
            <v>2.2.2.2.1 Monetary authorities</v>
          </cell>
        </row>
        <row r="168">
          <cell r="A168" t="str">
            <v>2.2.2.2.2 General Govermnet</v>
          </cell>
        </row>
        <row r="169">
          <cell r="A169" t="str">
            <v>2.2.2.2.3 Banks</v>
          </cell>
        </row>
        <row r="170">
          <cell r="A170" t="str">
            <v>2.2.2.2.4 Other sectors</v>
          </cell>
        </row>
        <row r="171">
          <cell r="A171" t="str">
            <v>3. Financial Derivatives</v>
          </cell>
        </row>
        <row r="172">
          <cell r="A172" t="str">
            <v>3.0.1 Monetary Authorites</v>
          </cell>
        </row>
        <row r="173">
          <cell r="A173" t="str">
            <v>3.0.2 General Government</v>
          </cell>
        </row>
        <row r="174">
          <cell r="A174" t="str">
            <v>3.0.3 Banks</v>
          </cell>
        </row>
        <row r="175">
          <cell r="A175" t="str">
            <v>3.0.4 Other sectors</v>
          </cell>
        </row>
        <row r="176">
          <cell r="A176" t="str">
            <v>4. Other investment</v>
          </cell>
        </row>
        <row r="177">
          <cell r="A177" t="str">
            <v>4.1 Assets</v>
          </cell>
        </row>
        <row r="178">
          <cell r="A178" t="str">
            <v>4.1.1 Trade Credits</v>
          </cell>
        </row>
        <row r="179">
          <cell r="A179" t="str">
            <v>4.1.1.1 General Govervnment</v>
          </cell>
        </row>
        <row r="180">
          <cell r="A180" t="str">
            <v>4.1.1.2 Other sectors</v>
          </cell>
        </row>
        <row r="181">
          <cell r="A181" t="str">
            <v>4.1.2 Loans</v>
          </cell>
        </row>
        <row r="182">
          <cell r="A182" t="str">
            <v>4.1.2.1 Monetary Authorites</v>
          </cell>
        </row>
        <row r="183">
          <cell r="A183" t="str">
            <v>4.1.2.2 General Government</v>
          </cell>
        </row>
        <row r="184">
          <cell r="A184" t="str">
            <v>4.1.2.3 Banks</v>
          </cell>
        </row>
        <row r="185">
          <cell r="A185" t="str">
            <v>4.1.2.4 Other sectors</v>
          </cell>
        </row>
        <row r="186">
          <cell r="A186" t="str">
            <v>4.1.3 Currency and deposits</v>
          </cell>
        </row>
        <row r="187">
          <cell r="A187" t="str">
            <v>4.1.3.1 Monetary Authorites</v>
          </cell>
        </row>
        <row r="188">
          <cell r="A188" t="str">
            <v>4.1.3.2 General Government</v>
          </cell>
        </row>
        <row r="189">
          <cell r="A189" t="str">
            <v>4.1.3.3 Banks</v>
          </cell>
        </row>
        <row r="190">
          <cell r="A190" t="str">
            <v>4.1.3.4 Other sectors</v>
          </cell>
        </row>
        <row r="191">
          <cell r="A191" t="str">
            <v>4.1.4 Other assets</v>
          </cell>
        </row>
        <row r="192">
          <cell r="A192" t="str">
            <v>4.1.4.1 Monetary Authorites</v>
          </cell>
        </row>
        <row r="193">
          <cell r="A193" t="str">
            <v>4.1.4.2 General Government</v>
          </cell>
        </row>
        <row r="194">
          <cell r="A194" t="str">
            <v>4.1.4.3 Banks</v>
          </cell>
        </row>
        <row r="195">
          <cell r="A195" t="str">
            <v>4.1.4.4 Other sectors</v>
          </cell>
        </row>
        <row r="196">
          <cell r="A196" t="str">
            <v>4.2 Liabilities</v>
          </cell>
        </row>
        <row r="197">
          <cell r="A197" t="str">
            <v>4.2.1 Trade Credits</v>
          </cell>
        </row>
        <row r="198">
          <cell r="A198" t="str">
            <v>4.2.1.1 General Govervnment</v>
          </cell>
        </row>
        <row r="199">
          <cell r="A199" t="str">
            <v>4.2.1.2 Other sectors</v>
          </cell>
        </row>
        <row r="200">
          <cell r="A200" t="str">
            <v>4.2.2 Loans</v>
          </cell>
        </row>
        <row r="201">
          <cell r="A201" t="str">
            <v>4.2.2.1 Monetary Authorites</v>
          </cell>
        </row>
        <row r="202">
          <cell r="A202" t="str">
            <v>4.2.2.2 General Government</v>
          </cell>
        </row>
        <row r="203">
          <cell r="A203" t="str">
            <v>4.2.2.3 Banks</v>
          </cell>
        </row>
        <row r="204">
          <cell r="A204" t="str">
            <v>4.2.2.4 Other sectors</v>
          </cell>
        </row>
        <row r="205">
          <cell r="A205" t="str">
            <v>4.2.3 Currency and deposits</v>
          </cell>
        </row>
        <row r="206">
          <cell r="A206" t="str">
            <v>4.2.3.1 Monetary Authorites</v>
          </cell>
        </row>
        <row r="207">
          <cell r="A207" t="str">
            <v>4.2.3.2 General Government</v>
          </cell>
        </row>
        <row r="208">
          <cell r="A208" t="str">
            <v>4.2.3.3 Banks</v>
          </cell>
        </row>
        <row r="209">
          <cell r="A209" t="str">
            <v>4.2.3.4 Other sectors</v>
          </cell>
        </row>
        <row r="210">
          <cell r="A210" t="str">
            <v>4.2.4 Other Liabilities</v>
          </cell>
        </row>
        <row r="211">
          <cell r="A211" t="str">
            <v>4.2.4.1 Monetary Authorites</v>
          </cell>
        </row>
        <row r="212">
          <cell r="A212" t="str">
            <v>4.2.4.2 General Government</v>
          </cell>
        </row>
        <row r="213">
          <cell r="A213" t="str">
            <v>4.2.4.3 Banks</v>
          </cell>
        </row>
        <row r="214">
          <cell r="A214" t="str">
            <v>4.2.4.4 Other sectors</v>
          </cell>
        </row>
        <row r="215">
          <cell r="A215" t="str">
            <v>5. Offical reserves assets</v>
          </cell>
        </row>
        <row r="216">
          <cell r="A216" t="str">
            <v>5.1 Monetary gold</v>
          </cell>
        </row>
        <row r="217">
          <cell r="A217" t="str">
            <v>5.4 Foreign exchange</v>
          </cell>
        </row>
        <row r="218">
          <cell r="A218" t="str">
            <v>5.4.1 Currency and deposits</v>
          </cell>
        </row>
        <row r="219">
          <cell r="A219" t="str">
            <v>5.4.1.1 With monetary authorities</v>
          </cell>
        </row>
        <row r="220">
          <cell r="A220" t="str">
            <v>5.4.1.2 With banks</v>
          </cell>
        </row>
        <row r="221">
          <cell r="A221" t="str">
            <v>5.4.2 Securities</v>
          </cell>
        </row>
        <row r="222">
          <cell r="A222" t="str">
            <v>5.4.2.1 Equities</v>
          </cell>
        </row>
        <row r="223">
          <cell r="A223" t="str">
            <v>5.4.2.2 Bonds and notes</v>
          </cell>
        </row>
        <row r="224">
          <cell r="A224" t="str">
            <v>5.4.2.3 Money market instruments</v>
          </cell>
        </row>
        <row r="225">
          <cell r="A225" t="str">
            <v>5.5 Financial derivatives, net</v>
          </cell>
        </row>
        <row r="226">
          <cell r="A226" t="str">
            <v>5.6 Other claims</v>
          </cell>
        </row>
      </sheetData>
      <sheetData sheetId="3">
        <row r="1">
          <cell r="A1" t="str">
            <v>Debit</v>
          </cell>
        </row>
        <row r="2">
          <cell r="A2" t="str">
            <v>Credit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orgeTown"/>
      <sheetName val="JohnCumber"/>
      <sheetName val="Savannah"/>
      <sheetName val="BoddenTown"/>
      <sheetName val="EastEnd"/>
      <sheetName val="NorthSide"/>
      <sheetName val="SpotBay"/>
      <sheetName val="Creek"/>
      <sheetName val="WestEnd"/>
      <sheetName val="RedBay"/>
      <sheetName val="Prospect"/>
      <sheetName val="CalSht"/>
      <sheetName val="DeflatorWkSht"/>
      <sheetName val="Index Estimation"/>
      <sheetName val="Constant Price Estimation"/>
      <sheetName val="E8Present"/>
    </sheetNames>
    <sheetDataSet>
      <sheetData sheetId="0"/>
      <sheetData sheetId="1"/>
      <sheetData sheetId="2"/>
      <sheetData sheetId="3"/>
      <sheetData sheetId="4"/>
      <sheetData sheetId="5"/>
      <sheetData sheetId="6"/>
      <sheetData sheetId="7"/>
      <sheetData sheetId="8"/>
      <sheetData sheetId="9"/>
      <sheetData sheetId="10">
        <row r="8">
          <cell r="D8" t="str">
            <v>Code</v>
          </cell>
          <cell r="E8" t="str">
            <v>Template</v>
          </cell>
          <cell r="F8">
            <v>2006</v>
          </cell>
          <cell r="G8">
            <v>2007</v>
          </cell>
        </row>
        <row r="9">
          <cell r="C9" t="str">
            <v>Revenue</v>
          </cell>
        </row>
        <row r="10">
          <cell r="C10" t="str">
            <v xml:space="preserve">42002 School Fees                                           </v>
          </cell>
          <cell r="D10" t="str">
            <v>tuition</v>
          </cell>
          <cell r="F10">
            <v>0</v>
          </cell>
          <cell r="G10">
            <v>70.334000000000003</v>
          </cell>
        </row>
        <row r="11">
          <cell r="C11" t="str">
            <v xml:space="preserve">42302 Rental of School Books                                </v>
          </cell>
          <cell r="D11" t="str">
            <v>othsales</v>
          </cell>
          <cell r="F11">
            <v>0</v>
          </cell>
          <cell r="G11">
            <v>23.8</v>
          </cell>
        </row>
        <row r="12">
          <cell r="C12" t="str">
            <v xml:space="preserve">42303 Rental - School Canteens                              </v>
          </cell>
          <cell r="D12" t="str">
            <v>rentinc</v>
          </cell>
          <cell r="F12">
            <v>20</v>
          </cell>
          <cell r="G12">
            <v>22</v>
          </cell>
        </row>
        <row r="13">
          <cell r="C13" t="str">
            <v xml:space="preserve">42404 Miscellaneous Receipts                                </v>
          </cell>
          <cell r="D13" t="str">
            <v>othsales</v>
          </cell>
          <cell r="F13">
            <v>0</v>
          </cell>
          <cell r="G13">
            <v>2</v>
          </cell>
        </row>
        <row r="14">
          <cell r="C14" t="str">
            <v xml:space="preserve">45002 Gain on Sale of Assets                                </v>
          </cell>
          <cell r="D14" t="str">
            <v>othinc</v>
          </cell>
          <cell r="F14">
            <v>0</v>
          </cell>
          <cell r="G14">
            <v>0</v>
          </cell>
        </row>
        <row r="15">
          <cell r="C15" t="str">
            <v xml:space="preserve">46001 Outputs Sold to EXCO                                  </v>
          </cell>
          <cell r="D15" t="str">
            <v>govgrant</v>
          </cell>
          <cell r="F15">
            <v>2302.6970000000001</v>
          </cell>
          <cell r="G15">
            <v>2636.28496</v>
          </cell>
        </row>
        <row r="17">
          <cell r="C17" t="str">
            <v>Total Revenue By Account</v>
          </cell>
          <cell r="E17">
            <v>0</v>
          </cell>
          <cell r="F17">
            <v>2322.6970000000001</v>
          </cell>
          <cell r="G17">
            <v>2754.41896</v>
          </cell>
        </row>
        <row r="19">
          <cell r="C19" t="str">
            <v>Expenses</v>
          </cell>
        </row>
        <row r="20">
          <cell r="C20" t="str">
            <v xml:space="preserve">50011 Basic Salary                                          </v>
          </cell>
          <cell r="D20" t="str">
            <v>wages</v>
          </cell>
          <cell r="F20">
            <v>969.48794999999996</v>
          </cell>
          <cell r="G20">
            <v>1177.8771999999999</v>
          </cell>
        </row>
        <row r="21">
          <cell r="C21" t="str">
            <v xml:space="preserve">50014 Leave                                                 </v>
          </cell>
          <cell r="D21" t="str">
            <v>wages</v>
          </cell>
          <cell r="F21">
            <v>5.2127100000000004</v>
          </cell>
          <cell r="G21">
            <v>0</v>
          </cell>
        </row>
        <row r="22">
          <cell r="C22" t="str">
            <v xml:space="preserve">50017 Wages                                                 </v>
          </cell>
          <cell r="D22" t="str">
            <v>wages</v>
          </cell>
          <cell r="F22">
            <v>84.434529999999995</v>
          </cell>
          <cell r="G22">
            <v>183.54787999999999</v>
          </cell>
        </row>
        <row r="23">
          <cell r="C23" t="str">
            <v xml:space="preserve">50018 Temporary Relief                                      </v>
          </cell>
          <cell r="D23" t="str">
            <v>wages</v>
          </cell>
          <cell r="F23">
            <v>0.82235999999999998</v>
          </cell>
          <cell r="G23">
            <v>1.2815999999999999</v>
          </cell>
        </row>
        <row r="24">
          <cell r="C24" t="str">
            <v xml:space="preserve">50020 Contracted Officers Supplement                        </v>
          </cell>
          <cell r="D24" t="str">
            <v>oli</v>
          </cell>
          <cell r="F24">
            <v>0</v>
          </cell>
          <cell r="G24">
            <v>0</v>
          </cell>
        </row>
        <row r="25">
          <cell r="C25" t="str">
            <v xml:space="preserve">50029 Acting  Allowance                                     </v>
          </cell>
          <cell r="D25" t="str">
            <v>wages</v>
          </cell>
          <cell r="F25">
            <v>1.494</v>
          </cell>
          <cell r="G25">
            <v>2.6634499999999997</v>
          </cell>
        </row>
        <row r="26">
          <cell r="C26" t="str">
            <v xml:space="preserve">50031 Duty Allowance                                        </v>
          </cell>
          <cell r="D26" t="str">
            <v>wages</v>
          </cell>
          <cell r="F26">
            <v>0.82877999999999996</v>
          </cell>
          <cell r="G26">
            <v>0</v>
          </cell>
        </row>
        <row r="27">
          <cell r="C27" t="str">
            <v xml:space="preserve">50052 Extra Curricular Activities                           </v>
          </cell>
          <cell r="D27" t="str">
            <v>input</v>
          </cell>
          <cell r="F27">
            <v>0</v>
          </cell>
          <cell r="G27">
            <v>1.5660000000000001</v>
          </cell>
        </row>
        <row r="28">
          <cell r="C28" t="str">
            <v xml:space="preserve">50056 Motor Car Upkeep                                      </v>
          </cell>
          <cell r="D28" t="str">
            <v>input</v>
          </cell>
          <cell r="F28">
            <v>1.25</v>
          </cell>
          <cell r="G28">
            <v>2.2119599999999999</v>
          </cell>
        </row>
        <row r="29">
          <cell r="C29" t="str">
            <v xml:space="preserve">50061 Optical/Dental Services                               </v>
          </cell>
          <cell r="D29" t="str">
            <v>oli</v>
          </cell>
          <cell r="F29">
            <v>0</v>
          </cell>
          <cell r="G29">
            <v>0</v>
          </cell>
        </row>
        <row r="30">
          <cell r="C30" t="str">
            <v xml:space="preserve">50068 Other Passages                                        </v>
          </cell>
          <cell r="D30" t="str">
            <v>transport</v>
          </cell>
          <cell r="F30">
            <v>0</v>
          </cell>
          <cell r="G30">
            <v>1.7639899999999999</v>
          </cell>
        </row>
        <row r="31">
          <cell r="C31" t="str">
            <v xml:space="preserve">50072 Employee Health Care Costs                            </v>
          </cell>
          <cell r="D31" t="str">
            <v>oli</v>
          </cell>
          <cell r="F31">
            <v>0</v>
          </cell>
          <cell r="G31">
            <v>0</v>
          </cell>
        </row>
        <row r="32">
          <cell r="C32" t="str">
            <v xml:space="preserve">50080 Government Pension Contribution                       </v>
          </cell>
          <cell r="D32" t="str">
            <v>oli</v>
          </cell>
          <cell r="F32">
            <v>62.157519999999998</v>
          </cell>
          <cell r="G32">
            <v>76.286090000000002</v>
          </cell>
        </row>
        <row r="33">
          <cell r="C33" t="str">
            <v xml:space="preserve">50082 Pension Contribution - PPE Employ                     </v>
          </cell>
          <cell r="D33" t="str">
            <v>wages</v>
          </cell>
          <cell r="F33">
            <v>57.138269999999999</v>
          </cell>
          <cell r="G33">
            <v>65.661869999999993</v>
          </cell>
        </row>
        <row r="34">
          <cell r="C34" t="str">
            <v xml:space="preserve">50083 Pension Contribution - Group                          </v>
          </cell>
          <cell r="D34" t="str">
            <v>wages</v>
          </cell>
          <cell r="F34">
            <v>5.0192500000000004</v>
          </cell>
          <cell r="G34">
            <v>10.624219999999999</v>
          </cell>
        </row>
        <row r="35">
          <cell r="C35" t="str">
            <v xml:space="preserve">50150 Movement in Annual Leave Provision                    </v>
          </cell>
          <cell r="D35" t="str">
            <v>wages</v>
          </cell>
          <cell r="F35">
            <v>0</v>
          </cell>
          <cell r="G35">
            <v>9.9598899999999997</v>
          </cell>
        </row>
        <row r="36">
          <cell r="C36" t="str">
            <v xml:space="preserve">50199 Personnel Costs Interdepartmental                     </v>
          </cell>
          <cell r="D36" t="str">
            <v>interdept</v>
          </cell>
          <cell r="F36">
            <v>0</v>
          </cell>
          <cell r="G36">
            <v>0</v>
          </cell>
        </row>
        <row r="37">
          <cell r="C37" t="str">
            <v xml:space="preserve">50205 Mileage Claims                                        </v>
          </cell>
          <cell r="D37" t="str">
            <v>input</v>
          </cell>
          <cell r="F37">
            <v>0</v>
          </cell>
          <cell r="G37">
            <v>0.1341</v>
          </cell>
        </row>
        <row r="38">
          <cell r="C38" t="str">
            <v xml:space="preserve">50208 Other Transport                                       </v>
          </cell>
          <cell r="D38" t="str">
            <v>transport</v>
          </cell>
          <cell r="F38">
            <v>0</v>
          </cell>
          <cell r="G38">
            <v>0.34</v>
          </cell>
        </row>
        <row r="39">
          <cell r="C39" t="str">
            <v xml:space="preserve">50224 Official Travel - Expense                             </v>
          </cell>
          <cell r="D39" t="str">
            <v>transport</v>
          </cell>
          <cell r="F39">
            <v>2.1826599999999998</v>
          </cell>
          <cell r="G39">
            <v>6.7747600000000006</v>
          </cell>
        </row>
        <row r="40">
          <cell r="C40" t="str">
            <v xml:space="preserve">50229 Training                                              </v>
          </cell>
          <cell r="D40" t="str">
            <v>input</v>
          </cell>
          <cell r="F40">
            <v>0</v>
          </cell>
          <cell r="G40">
            <v>0</v>
          </cell>
        </row>
        <row r="41">
          <cell r="C41" t="str">
            <v xml:space="preserve">50412 Hygiene/Sanitary Supplies                             </v>
          </cell>
          <cell r="D41" t="str">
            <v>input</v>
          </cell>
          <cell r="F41">
            <v>1.1450499999999999</v>
          </cell>
          <cell r="G41">
            <v>1.0438000000000001</v>
          </cell>
        </row>
        <row r="42">
          <cell r="C42" t="str">
            <v xml:space="preserve">50961 Vehicle Fuel and Oil                                  </v>
          </cell>
          <cell r="D42" t="str">
            <v>input</v>
          </cell>
          <cell r="F42">
            <v>2.17388</v>
          </cell>
          <cell r="G42">
            <v>2.1565300000000001</v>
          </cell>
        </row>
        <row r="43">
          <cell r="C43" t="str">
            <v xml:space="preserve">50964 Paper and Printing Consumables                        </v>
          </cell>
          <cell r="D43" t="str">
            <v>input</v>
          </cell>
          <cell r="F43">
            <v>3.7204899999999999</v>
          </cell>
          <cell r="G43">
            <v>-3.3500000000000002E-2</v>
          </cell>
        </row>
        <row r="44">
          <cell r="C44" t="str">
            <v xml:space="preserve">51001 Office Supplies - Consumables                         </v>
          </cell>
          <cell r="D44" t="str">
            <v>input</v>
          </cell>
          <cell r="F44">
            <v>1.3236400000000001</v>
          </cell>
          <cell r="G44">
            <v>5.0227500000000003</v>
          </cell>
        </row>
        <row r="45">
          <cell r="C45" t="str">
            <v xml:space="preserve">51051 Printing - Other                                      </v>
          </cell>
          <cell r="D45" t="str">
            <v>input</v>
          </cell>
          <cell r="F45">
            <v>0.13400000000000001</v>
          </cell>
          <cell r="G45">
            <v>0</v>
          </cell>
        </row>
        <row r="46">
          <cell r="C46" t="str">
            <v xml:space="preserve">51052 Publications, periodicals                             </v>
          </cell>
          <cell r="D46" t="str">
            <v>input</v>
          </cell>
          <cell r="F46">
            <v>0.26374999999999998</v>
          </cell>
          <cell r="G46">
            <v>0</v>
          </cell>
        </row>
        <row r="47">
          <cell r="C47" t="str">
            <v xml:space="preserve">51057 Educational  Supplies                                 </v>
          </cell>
          <cell r="D47" t="str">
            <v>input</v>
          </cell>
          <cell r="F47">
            <v>36.734679999999997</v>
          </cell>
          <cell r="G47">
            <v>43.840849999999996</v>
          </cell>
        </row>
        <row r="48">
          <cell r="C48" t="str">
            <v xml:space="preserve">51061 Insecticides                                          </v>
          </cell>
          <cell r="D48" t="str">
            <v>input</v>
          </cell>
          <cell r="F48">
            <v>0</v>
          </cell>
          <cell r="G48">
            <v>0.46394000000000002</v>
          </cell>
        </row>
        <row r="49">
          <cell r="C49" t="str">
            <v xml:space="preserve">51069 School Counselling                                    </v>
          </cell>
          <cell r="D49" t="str">
            <v>input</v>
          </cell>
          <cell r="F49">
            <v>0</v>
          </cell>
          <cell r="G49">
            <v>0</v>
          </cell>
        </row>
        <row r="50">
          <cell r="C50" t="str">
            <v xml:space="preserve">51070 Sports Equipment                                      </v>
          </cell>
          <cell r="D50" t="str">
            <v>input</v>
          </cell>
          <cell r="F50">
            <v>0.14499999999999999</v>
          </cell>
          <cell r="G50">
            <v>1.06325</v>
          </cell>
        </row>
        <row r="51">
          <cell r="C51" t="str">
            <v xml:space="preserve">51079 Miscellaneous Supplies                                </v>
          </cell>
          <cell r="D51" t="str">
            <v>input</v>
          </cell>
          <cell r="F51">
            <v>0.60996000000000006</v>
          </cell>
          <cell r="G51">
            <v>1.113</v>
          </cell>
        </row>
        <row r="52">
          <cell r="C52" t="str">
            <v xml:space="preserve">51086 Expensed (Attractive) Assets                          </v>
          </cell>
          <cell r="D52" t="str">
            <v>input</v>
          </cell>
          <cell r="F52">
            <v>0.3599</v>
          </cell>
          <cell r="G52">
            <v>1.43835</v>
          </cell>
        </row>
        <row r="53">
          <cell r="C53" t="str">
            <v xml:space="preserve">51405 Electricity                                           </v>
          </cell>
          <cell r="D53" t="str">
            <v>utilities</v>
          </cell>
          <cell r="F53">
            <v>213.53446</v>
          </cell>
          <cell r="G53">
            <v>234.56141</v>
          </cell>
        </row>
        <row r="54">
          <cell r="C54" t="str">
            <v xml:space="preserve">51415 Gas                                                   </v>
          </cell>
          <cell r="D54" t="str">
            <v>purchase</v>
          </cell>
          <cell r="F54">
            <v>0</v>
          </cell>
          <cell r="G54">
            <v>0</v>
          </cell>
        </row>
        <row r="55">
          <cell r="C55" t="str">
            <v xml:space="preserve">51420 Water                                                 </v>
          </cell>
          <cell r="D55" t="str">
            <v>utilities</v>
          </cell>
          <cell r="F55">
            <v>12.131740000000001</v>
          </cell>
          <cell r="G55">
            <v>7.3643299999999998</v>
          </cell>
        </row>
        <row r="56">
          <cell r="C56" t="str">
            <v xml:space="preserve">51430 Telephone Charges                                     </v>
          </cell>
          <cell r="D56" t="str">
            <v>input</v>
          </cell>
          <cell r="F56">
            <v>2.52121</v>
          </cell>
          <cell r="G56">
            <v>3.5150300000000003</v>
          </cell>
        </row>
        <row r="57">
          <cell r="C57" t="str">
            <v xml:space="preserve">51450 Facsimile Charges                                     </v>
          </cell>
          <cell r="D57" t="str">
            <v>input</v>
          </cell>
          <cell r="F57">
            <v>0.42513999999999996</v>
          </cell>
          <cell r="G57">
            <v>0.3649</v>
          </cell>
        </row>
        <row r="58">
          <cell r="C58" t="str">
            <v xml:space="preserve">51460 Data Communications Lines                             </v>
          </cell>
          <cell r="D58" t="str">
            <v>input</v>
          </cell>
          <cell r="F58">
            <v>3.3</v>
          </cell>
          <cell r="G58">
            <v>3.5075799999999999</v>
          </cell>
        </row>
        <row r="59">
          <cell r="C59" t="str">
            <v xml:space="preserve">54227 Bank Charges                                          </v>
          </cell>
          <cell r="D59" t="str">
            <v>finance</v>
          </cell>
          <cell r="F59">
            <v>2.0250000000000001E-2</v>
          </cell>
          <cell r="G59">
            <v>2.0250000000000001E-2</v>
          </cell>
        </row>
        <row r="60">
          <cell r="C60" t="str">
            <v xml:space="preserve">54251 Examination Expenses                                  </v>
          </cell>
          <cell r="D60" t="str">
            <v>input</v>
          </cell>
          <cell r="F60">
            <v>0</v>
          </cell>
          <cell r="G60">
            <v>0</v>
          </cell>
        </row>
        <row r="61">
          <cell r="C61" t="str">
            <v xml:space="preserve">54256 Professional Fees                                     </v>
          </cell>
          <cell r="D61" t="str">
            <v>input</v>
          </cell>
          <cell r="F61">
            <v>0.44900000000000001</v>
          </cell>
          <cell r="G61">
            <v>0</v>
          </cell>
        </row>
        <row r="62">
          <cell r="C62" t="str">
            <v xml:space="preserve">54300 Freight and Shipping                                  </v>
          </cell>
          <cell r="D62" t="str">
            <v>input</v>
          </cell>
          <cell r="F62">
            <v>6.8507499999999997</v>
          </cell>
          <cell r="G62">
            <v>3.11266</v>
          </cell>
        </row>
        <row r="63">
          <cell r="C63" t="str">
            <v xml:space="preserve">54301 Capital Projects                                      </v>
          </cell>
          <cell r="D63" t="str">
            <v>capital</v>
          </cell>
          <cell r="F63">
            <v>0</v>
          </cell>
          <cell r="G63">
            <v>0</v>
          </cell>
        </row>
        <row r="64">
          <cell r="C64" t="str">
            <v xml:space="preserve">54302 Hospitality                                           </v>
          </cell>
          <cell r="D64" t="str">
            <v>input</v>
          </cell>
          <cell r="F64">
            <v>0</v>
          </cell>
          <cell r="G64">
            <v>1.5649999999999999</v>
          </cell>
        </row>
        <row r="65">
          <cell r="C65" t="str">
            <v xml:space="preserve">54306 Janitorial Services                                   </v>
          </cell>
          <cell r="D65" t="str">
            <v>input</v>
          </cell>
          <cell r="F65">
            <v>49.2</v>
          </cell>
          <cell r="G65">
            <v>58.92</v>
          </cell>
        </row>
        <row r="66">
          <cell r="C66" t="str">
            <v xml:space="preserve">54312 Maintenance - Playing Fields                          </v>
          </cell>
          <cell r="D66" t="str">
            <v>input</v>
          </cell>
          <cell r="F66">
            <v>1.64056</v>
          </cell>
          <cell r="G66">
            <v>8.0723699999999994</v>
          </cell>
        </row>
        <row r="67">
          <cell r="C67" t="str">
            <v xml:space="preserve">54323 Maintenance - School Buildings                        </v>
          </cell>
          <cell r="D67" t="str">
            <v>construct</v>
          </cell>
          <cell r="F67">
            <v>30.140720000000002</v>
          </cell>
          <cell r="G67">
            <v>22.741569999999999</v>
          </cell>
        </row>
        <row r="68">
          <cell r="C68" t="str">
            <v xml:space="preserve">54324 Maintenance - Other Equipment                         </v>
          </cell>
          <cell r="D68" t="str">
            <v>input</v>
          </cell>
          <cell r="F68">
            <v>7.3483999999999998</v>
          </cell>
          <cell r="G68">
            <v>10.76488</v>
          </cell>
        </row>
        <row r="69">
          <cell r="C69" t="str">
            <v xml:space="preserve">54330 Maintenance - Playing Fields                          </v>
          </cell>
          <cell r="D69" t="str">
            <v>input</v>
          </cell>
          <cell r="F69">
            <v>0</v>
          </cell>
          <cell r="G69">
            <v>0</v>
          </cell>
        </row>
        <row r="70">
          <cell r="C70" t="str">
            <v xml:space="preserve">54334 Maintenance - Vehicles and Equipment                  </v>
          </cell>
          <cell r="D70" t="str">
            <v>input</v>
          </cell>
          <cell r="F70">
            <v>1.6779600000000001</v>
          </cell>
          <cell r="G70">
            <v>1.56081</v>
          </cell>
        </row>
        <row r="71">
          <cell r="C71" t="str">
            <v xml:space="preserve">54351 Computer Software Maintenance                         </v>
          </cell>
          <cell r="D71" t="str">
            <v>input</v>
          </cell>
          <cell r="F71">
            <v>0</v>
          </cell>
          <cell r="G71">
            <v>0</v>
          </cell>
        </row>
        <row r="72">
          <cell r="C72" t="str">
            <v xml:space="preserve">54352 Software Licensing Fees                               </v>
          </cell>
          <cell r="D72" t="str">
            <v>input</v>
          </cell>
          <cell r="F72">
            <v>0</v>
          </cell>
          <cell r="G72">
            <v>2.1105</v>
          </cell>
        </row>
        <row r="73">
          <cell r="C73" t="str">
            <v xml:space="preserve">54361 Computer Hardware Maintenance                         </v>
          </cell>
          <cell r="D73" t="str">
            <v>input</v>
          </cell>
          <cell r="F73">
            <v>1.20878</v>
          </cell>
          <cell r="G73">
            <v>2.1735100000000003</v>
          </cell>
        </row>
        <row r="74">
          <cell r="C74" t="str">
            <v xml:space="preserve">54403 Security Services                                     </v>
          </cell>
          <cell r="D74" t="str">
            <v>input</v>
          </cell>
          <cell r="F74">
            <v>35.555</v>
          </cell>
          <cell r="G74">
            <v>33.436999999999998</v>
          </cell>
        </row>
        <row r="75">
          <cell r="C75" t="str">
            <v xml:space="preserve">54405 Transportation                                        </v>
          </cell>
          <cell r="D75" t="str">
            <v>transport</v>
          </cell>
          <cell r="F75">
            <v>1.4079999999999999</v>
          </cell>
          <cell r="G75">
            <v>0.13</v>
          </cell>
        </row>
        <row r="76">
          <cell r="C76" t="str">
            <v xml:space="preserve">54428 Miscellaneous                                         </v>
          </cell>
          <cell r="D76" t="str">
            <v>input</v>
          </cell>
          <cell r="F76">
            <v>0</v>
          </cell>
          <cell r="G76">
            <v>-6.6000000000000003E-2</v>
          </cell>
        </row>
        <row r="77">
          <cell r="C77" t="str">
            <v xml:space="preserve">54433 Overseas Postage                                      </v>
          </cell>
          <cell r="D77" t="str">
            <v>input</v>
          </cell>
          <cell r="F77">
            <v>0</v>
          </cell>
          <cell r="G77">
            <v>0</v>
          </cell>
        </row>
        <row r="78">
          <cell r="C78" t="str">
            <v xml:space="preserve">54456 Garbage Collection Fees                               </v>
          </cell>
          <cell r="D78" t="str">
            <v>input</v>
          </cell>
          <cell r="F78">
            <v>0</v>
          </cell>
          <cell r="G78">
            <v>1.778</v>
          </cell>
        </row>
        <row r="79">
          <cell r="C79" t="str">
            <v xml:space="preserve">54457 Vehicle Licensing / Inspection                        </v>
          </cell>
          <cell r="D79" t="str">
            <v>input</v>
          </cell>
          <cell r="F79">
            <v>0.41499999999999998</v>
          </cell>
          <cell r="G79">
            <v>0</v>
          </cell>
        </row>
        <row r="80">
          <cell r="C80" t="str">
            <v xml:space="preserve">54715 Annual School Sports                                  </v>
          </cell>
          <cell r="D80" t="str">
            <v>input</v>
          </cell>
          <cell r="F80">
            <v>1.6268</v>
          </cell>
          <cell r="G80">
            <v>1.9767000000000001</v>
          </cell>
        </row>
        <row r="81">
          <cell r="C81" t="str">
            <v xml:space="preserve">55030 School Improvement                                    </v>
          </cell>
          <cell r="D81" t="str">
            <v>input</v>
          </cell>
          <cell r="F81">
            <v>0</v>
          </cell>
          <cell r="G81">
            <v>0.46350000000000002</v>
          </cell>
        </row>
        <row r="82">
          <cell r="C82" t="str">
            <v xml:space="preserve">55035 Special Education                                     </v>
          </cell>
          <cell r="D82" t="str">
            <v>input</v>
          </cell>
          <cell r="F82">
            <v>0</v>
          </cell>
          <cell r="G82">
            <v>0</v>
          </cell>
        </row>
        <row r="83">
          <cell r="C83" t="str">
            <v xml:space="preserve">55065 Training of Teachers                                  </v>
          </cell>
          <cell r="D83" t="str">
            <v>input</v>
          </cell>
          <cell r="F83">
            <v>0</v>
          </cell>
          <cell r="G83">
            <v>0.3982</v>
          </cell>
        </row>
        <row r="84">
          <cell r="C84" t="str">
            <v xml:space="preserve">57149 Other &amp; Maintenance Interdepartmental                 </v>
          </cell>
          <cell r="D84" t="str">
            <v>interdept</v>
          </cell>
          <cell r="F84">
            <v>84.075800000000001</v>
          </cell>
          <cell r="G84">
            <v>80.728160000000003</v>
          </cell>
        </row>
        <row r="85">
          <cell r="C85" t="str">
            <v xml:space="preserve">57151 Audio-Visual                                          </v>
          </cell>
          <cell r="D85" t="str">
            <v>input</v>
          </cell>
          <cell r="F85">
            <v>0.71239999999999992</v>
          </cell>
          <cell r="G85">
            <v>0</v>
          </cell>
        </row>
        <row r="86">
          <cell r="C86" t="str">
            <v xml:space="preserve">57157 School Library                                        </v>
          </cell>
          <cell r="D86" t="str">
            <v>input</v>
          </cell>
          <cell r="F86">
            <v>0.26599</v>
          </cell>
          <cell r="G86">
            <v>0</v>
          </cell>
        </row>
        <row r="87">
          <cell r="C87" t="str">
            <v xml:space="preserve">57161 Miscellaneous                                         </v>
          </cell>
          <cell r="D87" t="str">
            <v>input</v>
          </cell>
          <cell r="F87">
            <v>0</v>
          </cell>
          <cell r="G87">
            <v>0</v>
          </cell>
        </row>
        <row r="88">
          <cell r="C88" t="str">
            <v xml:space="preserve">57165 Extra-Curricular Supplies                             </v>
          </cell>
          <cell r="D88" t="str">
            <v>input</v>
          </cell>
          <cell r="F88">
            <v>0</v>
          </cell>
          <cell r="G88">
            <v>4.7122000000000002</v>
          </cell>
        </row>
        <row r="89">
          <cell r="C89" t="str">
            <v xml:space="preserve">57277 Insurance - Buildings                                 </v>
          </cell>
          <cell r="D89" t="str">
            <v>finance</v>
          </cell>
          <cell r="F89">
            <v>158.00142000000002</v>
          </cell>
          <cell r="G89">
            <v>158.61873</v>
          </cell>
        </row>
        <row r="90">
          <cell r="C90" t="str">
            <v xml:space="preserve">57278 Insurance - Liabilities                               </v>
          </cell>
          <cell r="D90" t="str">
            <v>finance</v>
          </cell>
          <cell r="F90">
            <v>3.0049200000000003</v>
          </cell>
          <cell r="G90">
            <v>4.3397700000000006</v>
          </cell>
        </row>
        <row r="91">
          <cell r="C91" t="str">
            <v xml:space="preserve">57281 Insurance - Vehicles                                  </v>
          </cell>
          <cell r="D91" t="str">
            <v>finance</v>
          </cell>
          <cell r="F91">
            <v>0</v>
          </cell>
          <cell r="G91">
            <v>0</v>
          </cell>
        </row>
        <row r="92">
          <cell r="C92" t="str">
            <v xml:space="preserve">57286 Insurance - Health                                    </v>
          </cell>
          <cell r="D92" t="str">
            <v>oli</v>
          </cell>
          <cell r="F92">
            <v>91.936000000000007</v>
          </cell>
          <cell r="G92">
            <v>180.35599999999999</v>
          </cell>
        </row>
        <row r="93">
          <cell r="C93" t="str">
            <v>60001 Depreciation - Building</v>
          </cell>
          <cell r="D93" t="str">
            <v>dep</v>
          </cell>
          <cell r="F93">
            <v>206.48031</v>
          </cell>
          <cell r="G93">
            <v>206.48033000000001</v>
          </cell>
        </row>
        <row r="94">
          <cell r="C94" t="str">
            <v>60005 Depreciation - Vehicle</v>
          </cell>
          <cell r="D94" t="str">
            <v>dep</v>
          </cell>
          <cell r="F94">
            <v>8.01</v>
          </cell>
          <cell r="G94">
            <v>8.01</v>
          </cell>
        </row>
        <row r="95">
          <cell r="C95" t="str">
            <v>60008 Depreciation - Furniture</v>
          </cell>
          <cell r="D95" t="str">
            <v>dep</v>
          </cell>
          <cell r="E95">
            <v>0</v>
          </cell>
          <cell r="F95">
            <v>9.3917900000000003</v>
          </cell>
          <cell r="G95">
            <v>9.4296399999999991</v>
          </cell>
        </row>
      </sheetData>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Mail"/>
      <sheetName val="List"/>
      <sheetName val="To Deliver"/>
      <sheetName val="BREG2009"/>
      <sheetName val="F2"/>
      <sheetName val="F3"/>
      <sheetName val="F4"/>
      <sheetName val="F5"/>
      <sheetName val="F6"/>
      <sheetName val="F7"/>
      <sheetName val="F8"/>
      <sheetName val="F9"/>
      <sheetName val="F10"/>
      <sheetName val="F11"/>
      <sheetName val="F12"/>
      <sheetName val="F13(DOMESTIC)"/>
      <sheetName val="F13(Pension Plans)"/>
      <sheetName val="F13 (fOREIGN)"/>
      <sheetName val="F14"/>
      <sheetName val="F15"/>
      <sheetName val="F16"/>
      <sheetName val="F17"/>
      <sheetName val="F18"/>
      <sheetName val="F19"/>
      <sheetName val="F20"/>
      <sheetName val="F21"/>
      <sheetName val="Gov"/>
      <sheetName val="Foreign Consulates"/>
      <sheetName val="Sheet1"/>
      <sheetName val="Sheet2"/>
      <sheetName val="Sheet3"/>
      <sheetName val="F13"/>
    </sheetNames>
    <sheetDataSet>
      <sheetData sheetId="0"/>
      <sheetData sheetId="1">
        <row r="2">
          <cell r="A2" t="str">
            <v xml:space="preserve">A &amp; A Car Imports </v>
          </cell>
        </row>
      </sheetData>
      <sheetData sheetId="2">
        <row r="2">
          <cell r="A2" t="str">
            <v xml:space="preserve">A &amp; A Car Imports </v>
          </cell>
        </row>
      </sheetData>
      <sheetData sheetId="3">
        <row r="2">
          <cell r="A2" t="str">
            <v xml:space="preserve">A &amp; A Car Imports </v>
          </cell>
        </row>
      </sheetData>
      <sheetData sheetId="4"/>
      <sheetData sheetId="5"/>
      <sheetData sheetId="6"/>
      <sheetData sheetId="7"/>
      <sheetData sheetId="8"/>
      <sheetData sheetId="9"/>
      <sheetData sheetId="10"/>
      <sheetData sheetId="11"/>
      <sheetData sheetId="12"/>
      <sheetData sheetId="13"/>
      <sheetData sheetId="14"/>
      <sheetData sheetId="15">
        <row r="1">
          <cell r="A1" t="str">
            <v>Fully Completed</v>
          </cell>
        </row>
      </sheetData>
      <sheetData sheetId="16"/>
      <sheetData sheetId="17"/>
      <sheetData sheetId="18"/>
      <sheetData sheetId="19"/>
      <sheetData sheetId="20"/>
      <sheetData sheetId="21"/>
      <sheetData sheetId="22"/>
      <sheetData sheetId="23"/>
      <sheetData sheetId="24"/>
      <sheetData sheetId="25">
        <row r="1">
          <cell r="A1" t="str">
            <v>Fully Completed</v>
          </cell>
        </row>
      </sheetData>
      <sheetData sheetId="26"/>
      <sheetData sheetId="27">
        <row r="1">
          <cell r="A1" t="str">
            <v>Fully Completed</v>
          </cell>
        </row>
      </sheetData>
      <sheetData sheetId="28"/>
      <sheetData sheetId="29">
        <row r="1">
          <cell r="A1" t="str">
            <v>Fully Completed</v>
          </cell>
        </row>
        <row r="2">
          <cell r="A2" t="str">
            <v>Partially Completed</v>
          </cell>
        </row>
        <row r="3">
          <cell r="A3" t="str">
            <v>Defunct</v>
          </cell>
        </row>
        <row r="4">
          <cell r="A4" t="str">
            <v>No BOP transactions</v>
          </cell>
        </row>
        <row r="5">
          <cell r="A5" t="str">
            <v>Refusal</v>
          </cell>
        </row>
        <row r="6">
          <cell r="A6" t="str">
            <v>Excempt Company</v>
          </cell>
        </row>
        <row r="7">
          <cell r="A7" t="str">
            <v>Duplicate</v>
          </cell>
        </row>
        <row r="8">
          <cell r="A8" t="str">
            <v>No Returns</v>
          </cell>
        </row>
      </sheetData>
      <sheetData sheetId="30"/>
      <sheetData sheetId="3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B"/>
      <sheetName val="Coconut"/>
      <sheetName val="GTLeasing"/>
      <sheetName val="Island"/>
      <sheetName val="Slader"/>
      <sheetName val="Universe"/>
      <sheetName val="CalSht"/>
      <sheetName val="Index Estimation"/>
      <sheetName val="Constant Price Estimation"/>
      <sheetName val="E8Present"/>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8"/>
      <sheetName val="TABLE 7 "/>
      <sheetName val="TABLE 6"/>
      <sheetName val="TABLE 5"/>
      <sheetName val="Table 4A"/>
      <sheetName val="Sheet1"/>
      <sheetName val="TABLE 4"/>
      <sheetName val="BEC 1"/>
      <sheetName val="BEC 2"/>
      <sheetName val="BEC 3"/>
      <sheetName val="BEC 3 alt"/>
      <sheetName val="TABLE 4 (2)"/>
      <sheetName val="Trade Classi"/>
      <sheetName val="Link to Charts1,2 &amp; 3"/>
      <sheetName val="Chart1"/>
      <sheetName val="Chart 2 &amp; 3"/>
      <sheetName val="TABLE 2"/>
      <sheetName val="TABLE 1"/>
      <sheetName val="TRADES"/>
    </sheetNames>
    <sheetDataSet>
      <sheetData sheetId="0" refreshError="1"/>
      <sheetData sheetId="1" refreshError="1"/>
      <sheetData sheetId="2" refreshError="1"/>
      <sheetData sheetId="3" refreshError="1"/>
      <sheetData sheetId="4" refreshError="1"/>
      <sheetData sheetId="5" refreshError="1"/>
      <sheetData sheetId="6" refreshError="1">
        <row r="116">
          <cell r="L116">
            <v>29695.726999999999</v>
          </cell>
          <cell r="M116">
            <v>20719.268999999997</v>
          </cell>
          <cell r="N116">
            <v>24378.514999999999</v>
          </cell>
          <cell r="O116">
            <v>43941.466630000003</v>
          </cell>
          <cell r="P116">
            <v>58426.19</v>
          </cell>
        </row>
        <row r="164">
          <cell r="L164">
            <v>16567.756000000001</v>
          </cell>
          <cell r="M164">
            <v>21333.744999999995</v>
          </cell>
          <cell r="N164">
            <v>17534.190999999999</v>
          </cell>
        </row>
        <row r="207">
          <cell r="L207">
            <v>5495.53</v>
          </cell>
          <cell r="M207">
            <v>2309.8620000000001</v>
          </cell>
          <cell r="N207">
            <v>3380.8959999999997</v>
          </cell>
          <cell r="O207">
            <v>5170.9139999999998</v>
          </cell>
          <cell r="P207">
            <v>7473.7880000000005</v>
          </cell>
        </row>
        <row r="228">
          <cell r="L228">
            <v>40253.470000000008</v>
          </cell>
          <cell r="M228">
            <v>49420.379000000001</v>
          </cell>
          <cell r="N228">
            <v>50404.624000000003</v>
          </cell>
          <cell r="O228">
            <v>43171.034</v>
          </cell>
          <cell r="P228">
            <v>70601.405999999974</v>
          </cell>
        </row>
        <row r="236">
          <cell r="L236">
            <v>55.067</v>
          </cell>
          <cell r="M236">
            <v>40.262</v>
          </cell>
          <cell r="N236">
            <v>17.922000000000001</v>
          </cell>
          <cell r="O236">
            <v>0.86099999999999999</v>
          </cell>
          <cell r="P236">
            <v>130.82700000000003</v>
          </cell>
        </row>
        <row r="300">
          <cell r="L300">
            <v>11389.738000000001</v>
          </cell>
          <cell r="M300">
            <v>7915.7490000000016</v>
          </cell>
          <cell r="N300">
            <v>10525.731</v>
          </cell>
          <cell r="O300">
            <v>14163.686999999998</v>
          </cell>
          <cell r="P300">
            <v>16816.023000000001</v>
          </cell>
        </row>
        <row r="391">
          <cell r="L391">
            <v>14549.490000000002</v>
          </cell>
          <cell r="M391">
            <v>9822.2759999999998</v>
          </cell>
          <cell r="N391">
            <v>7589.5980000000009</v>
          </cell>
          <cell r="O391">
            <v>21710.812000000002</v>
          </cell>
          <cell r="P391">
            <v>47097.12999999999</v>
          </cell>
        </row>
        <row r="474">
          <cell r="L474">
            <v>54925.560000000005</v>
          </cell>
          <cell r="M474">
            <v>44695.383999999991</v>
          </cell>
          <cell r="N474">
            <v>38969.856</v>
          </cell>
          <cell r="O474">
            <v>54848.415000000001</v>
          </cell>
          <cell r="P474">
            <v>117314.09</v>
          </cell>
        </row>
        <row r="610">
          <cell r="L610">
            <v>235946.75899999999</v>
          </cell>
          <cell r="M610">
            <v>188794.18100000001</v>
          </cell>
          <cell r="N610">
            <v>158362.22299999988</v>
          </cell>
          <cell r="O610">
            <v>249750.77000000002</v>
          </cell>
          <cell r="P610">
            <v>318715.609</v>
          </cell>
        </row>
        <row r="640">
          <cell r="L640">
            <v>166038.64000000001</v>
          </cell>
          <cell r="M640">
            <v>169489.15</v>
          </cell>
          <cell r="N640">
            <v>184881.859</v>
          </cell>
          <cell r="O640">
            <v>96196.59</v>
          </cell>
          <cell r="P640">
            <v>71022.286999999997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8 Revised"/>
      <sheetName val="TABLE 7 "/>
      <sheetName val="TABLE 6"/>
      <sheetName val="TABLE 5"/>
      <sheetName val="Sheet7"/>
      <sheetName val="TABLE 4"/>
      <sheetName val=" 2008 Tarriff 9611 reclassified"/>
      <sheetName val="Sheet4"/>
      <sheetName val="1st qtr imports"/>
      <sheetName val="1st qtr imports (2)"/>
      <sheetName val="1st qtr imports (rev aug 2010)"/>
      <sheetName val="2nd qtr imports"/>
      <sheetName val="3rd qtr imports"/>
      <sheetName val="4th qtr imports"/>
      <sheetName val="BEC by Broad Economic cat"/>
      <sheetName val="Table 4A"/>
      <sheetName val="Sheet1"/>
      <sheetName val="Cayman Brac Check"/>
      <sheetName val="Table4A 1st qtr"/>
      <sheetName val="Table 4A 2nd qtr"/>
      <sheetName val="2008 2nd qtr imports"/>
      <sheetName val="2008 1st qtr imports"/>
      <sheetName val="2008 3rd qtr imports"/>
      <sheetName val="2008 4th qtr imports"/>
      <sheetName val="Table 4B(Brac)"/>
      <sheetName val="Cayman Brac Imports"/>
      <sheetName val="TABLE 4 1st Qtr"/>
      <sheetName val="Table 4 2nd Qtr"/>
      <sheetName val="Sheet3"/>
      <sheetName val="2007 2008 Duty Free Comp."/>
      <sheetName val="Trade Classi"/>
      <sheetName val="BEC 1"/>
      <sheetName val="BEC 2"/>
      <sheetName val="BEC 3"/>
      <sheetName val="BEC 3 alt"/>
      <sheetName val="TABLE 4 (2)"/>
      <sheetName val="Link to Charts1,2 &amp; 3"/>
      <sheetName val="Chart1"/>
      <sheetName val="Sheet2"/>
      <sheetName val="Chart 2 &amp; 3"/>
      <sheetName val="TABLE 2"/>
      <sheetName val="TABLE 1"/>
      <sheetName val="Sheet6"/>
      <sheetName val="TRADES"/>
      <sheetName val="Sheet5"/>
    </sheetNames>
    <sheetDataSet>
      <sheetData sheetId="0" refreshError="1"/>
      <sheetData sheetId="1" refreshError="1"/>
      <sheetData sheetId="2" refreshError="1"/>
      <sheetData sheetId="3" refreshError="1"/>
      <sheetData sheetId="4" refreshError="1"/>
      <sheetData sheetId="5" refreshError="1">
        <row r="112">
          <cell r="L112">
            <v>29695.726999999999</v>
          </cell>
          <cell r="Q112">
            <v>53267.349000000002</v>
          </cell>
        </row>
        <row r="161">
          <cell r="Q161">
            <v>20990.151999999998</v>
          </cell>
        </row>
        <row r="204">
          <cell r="Q204">
            <v>13679.542000000001</v>
          </cell>
        </row>
        <row r="226">
          <cell r="Q226">
            <v>76219.731</v>
          </cell>
        </row>
        <row r="234">
          <cell r="Q234">
            <v>35.93</v>
          </cell>
        </row>
        <row r="298">
          <cell r="Q298">
            <v>22050.907000000003</v>
          </cell>
        </row>
        <row r="391">
          <cell r="Q391">
            <v>107755.54200000002</v>
          </cell>
        </row>
        <row r="477">
          <cell r="Q477">
            <v>168184.65</v>
          </cell>
        </row>
        <row r="614">
          <cell r="Q614">
            <v>319065.598</v>
          </cell>
        </row>
        <row r="644">
          <cell r="Q644">
            <v>195071.101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2 Country of Origin"/>
      <sheetName val="2.4 Imports by SITC Section qtr"/>
      <sheetName val="Chart 4 Imports by Country"/>
      <sheetName val="2.4 Imports by SITC Section"/>
      <sheetName val="SITC by Country"/>
      <sheetName val="Table 2.5 Imports By Division"/>
      <sheetName val="Trade Classi"/>
      <sheetName val="TABLE 2.6 Imports By SITC Class"/>
      <sheetName val="BEC by Broad Economic cat"/>
      <sheetName val="Percentage Dist"/>
      <sheetName val="Mapping"/>
      <sheetName val="Sheet3"/>
      <sheetName val="bec"/>
      <sheetName val="Chart1"/>
      <sheetName val="Chart 2 &amp; 3"/>
      <sheetName val="Link to Charts1,2 &amp; 3"/>
      <sheetName val="Table 3.1 Exports"/>
      <sheetName val="Exports Table 4"/>
      <sheetName val="Chart 2 Imports by SITC"/>
      <sheetName val="Chart 3"/>
      <sheetName val="Chart 5 by BEC"/>
      <sheetName val="Chart 6 Exports by SITC"/>
      <sheetName val="Sheet2"/>
      <sheetName val="Sheet4"/>
      <sheetName val="Sheet5"/>
      <sheetName val="Sheet7"/>
    </sheetNames>
    <sheetDataSet>
      <sheetData sheetId="0">
        <row r="12">
          <cell r="H12">
            <v>666.60928312845772</v>
          </cell>
          <cell r="M12">
            <v>695.58202969039678</v>
          </cell>
        </row>
        <row r="16">
          <cell r="H16">
            <v>7.0074673279999988</v>
          </cell>
          <cell r="M16">
            <v>15.362049721250001</v>
          </cell>
        </row>
        <row r="18">
          <cell r="H18">
            <v>5.7042475070666665</v>
          </cell>
          <cell r="M18">
            <v>8.0037539879416677</v>
          </cell>
        </row>
        <row r="20">
          <cell r="H20">
            <v>7.226035340000001</v>
          </cell>
          <cell r="M20">
            <v>4.7421719099999988</v>
          </cell>
        </row>
        <row r="22">
          <cell r="H22">
            <v>1.1726966135666668</v>
          </cell>
          <cell r="M22">
            <v>1.2930958425250001</v>
          </cell>
        </row>
        <row r="24">
          <cell r="H24">
            <v>2.8284079369583335</v>
          </cell>
          <cell r="M24">
            <v>2.9878621787500004</v>
          </cell>
        </row>
        <row r="26">
          <cell r="H26">
            <v>2.7942947896666666</v>
          </cell>
          <cell r="M26">
            <v>1.48994944</v>
          </cell>
        </row>
        <row r="28">
          <cell r="H28">
            <v>4.2566226053266671</v>
          </cell>
          <cell r="M28">
            <v>4.9885678379948324</v>
          </cell>
        </row>
        <row r="32">
          <cell r="H32">
            <v>2.884051117591667</v>
          </cell>
          <cell r="M32">
            <v>3.3283297100416669</v>
          </cell>
        </row>
      </sheetData>
      <sheetData sheetId="1"/>
      <sheetData sheetId="2"/>
      <sheetData sheetId="3"/>
      <sheetData sheetId="4"/>
      <sheetData sheetId="5"/>
      <sheetData sheetId="6"/>
      <sheetData sheetId="7">
        <row r="16">
          <cell r="M16">
            <v>134.36287000000002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4.png"/><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image" Target="../media/image4.png"/><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D40"/>
  <sheetViews>
    <sheetView tabSelected="1" topLeftCell="A4" zoomScaleNormal="100" zoomScaleSheetLayoutView="96" workbookViewId="0">
      <pane xSplit="3" ySplit="5" topLeftCell="P9" activePane="bottomRight" state="frozen"/>
      <selection activeCell="A4" sqref="A4"/>
      <selection pane="topRight" activeCell="D4" sqref="D4"/>
      <selection pane="bottomLeft" activeCell="A9" sqref="A9"/>
      <selection pane="bottomRight" activeCell="C5" sqref="C5"/>
    </sheetView>
  </sheetViews>
  <sheetFormatPr defaultRowHeight="15"/>
  <cols>
    <col min="1" max="1" width="9.140625" style="2"/>
    <col min="2" max="2" width="8.85546875" style="2" customWidth="1"/>
    <col min="3" max="3" width="43.140625" style="2" customWidth="1"/>
    <col min="4" max="4" width="15" style="2" customWidth="1"/>
    <col min="5" max="6" width="13.28515625" style="2" customWidth="1"/>
    <col min="7" max="7" width="12.140625" style="2" customWidth="1"/>
    <col min="8" max="8" width="12.85546875" style="2" customWidth="1"/>
    <col min="9" max="9" width="11.140625" style="2" customWidth="1"/>
    <col min="10" max="10" width="12.140625" style="2" customWidth="1"/>
    <col min="11" max="11" width="11.7109375" style="2" customWidth="1"/>
    <col min="12" max="12" width="12.85546875" style="2" customWidth="1"/>
    <col min="13" max="13" width="13.28515625" style="2" customWidth="1"/>
    <col min="14" max="14" width="12.5703125" style="2" customWidth="1"/>
    <col min="15" max="15" width="11.140625" style="2" customWidth="1"/>
    <col min="16" max="17" width="11.85546875" style="2" customWidth="1"/>
    <col min="18" max="18" width="11.7109375" style="2" customWidth="1"/>
    <col min="19" max="19" width="13.140625" style="2" customWidth="1"/>
    <col min="20" max="20" width="13.42578125" style="2" customWidth="1"/>
    <col min="21" max="23" width="12.28515625" style="2" customWidth="1"/>
    <col min="24" max="24" width="11.28515625" style="2" customWidth="1"/>
    <col min="25" max="26" width="12.28515625" style="2" customWidth="1"/>
    <col min="27" max="27" width="11.28515625" style="2" customWidth="1"/>
    <col min="28" max="29" width="12.28515625" style="2" customWidth="1"/>
    <col min="30" max="30" width="11.28515625" style="2" customWidth="1"/>
    <col min="31" max="35" width="9.140625" style="2" customWidth="1"/>
    <col min="36" max="254" width="9.140625" style="2"/>
    <col min="255" max="255" width="7.42578125" style="2" customWidth="1"/>
    <col min="256" max="256" width="35.7109375" style="2" customWidth="1"/>
    <col min="257" max="271" width="8.5703125" style="2" customWidth="1"/>
    <col min="272" max="510" width="9.140625" style="2"/>
    <col min="511" max="511" width="7.42578125" style="2" customWidth="1"/>
    <col min="512" max="512" width="35.7109375" style="2" customWidth="1"/>
    <col min="513" max="527" width="8.5703125" style="2" customWidth="1"/>
    <col min="528" max="766" width="9.140625" style="2"/>
    <col min="767" max="767" width="7.42578125" style="2" customWidth="1"/>
    <col min="768" max="768" width="35.7109375" style="2" customWidth="1"/>
    <col min="769" max="783" width="8.5703125" style="2" customWidth="1"/>
    <col min="784" max="1022" width="9.140625" style="2"/>
    <col min="1023" max="1023" width="7.42578125" style="2" customWidth="1"/>
    <col min="1024" max="1024" width="35.7109375" style="2" customWidth="1"/>
    <col min="1025" max="1039" width="8.5703125" style="2" customWidth="1"/>
    <col min="1040" max="1278" width="9.140625" style="2"/>
    <col min="1279" max="1279" width="7.42578125" style="2" customWidth="1"/>
    <col min="1280" max="1280" width="35.7109375" style="2" customWidth="1"/>
    <col min="1281" max="1295" width="8.5703125" style="2" customWidth="1"/>
    <col min="1296" max="1534" width="9.140625" style="2"/>
    <col min="1535" max="1535" width="7.42578125" style="2" customWidth="1"/>
    <col min="1536" max="1536" width="35.7109375" style="2" customWidth="1"/>
    <col min="1537" max="1551" width="8.5703125" style="2" customWidth="1"/>
    <col min="1552" max="1790" width="9.140625" style="2"/>
    <col min="1791" max="1791" width="7.42578125" style="2" customWidth="1"/>
    <col min="1792" max="1792" width="35.7109375" style="2" customWidth="1"/>
    <col min="1793" max="1807" width="8.5703125" style="2" customWidth="1"/>
    <col min="1808" max="2046" width="9.140625" style="2"/>
    <col min="2047" max="2047" width="7.42578125" style="2" customWidth="1"/>
    <col min="2048" max="2048" width="35.7109375" style="2" customWidth="1"/>
    <col min="2049" max="2063" width="8.5703125" style="2" customWidth="1"/>
    <col min="2064" max="2302" width="9.140625" style="2"/>
    <col min="2303" max="2303" width="7.42578125" style="2" customWidth="1"/>
    <col min="2304" max="2304" width="35.7109375" style="2" customWidth="1"/>
    <col min="2305" max="2319" width="8.5703125" style="2" customWidth="1"/>
    <col min="2320" max="2558" width="9.140625" style="2"/>
    <col min="2559" max="2559" width="7.42578125" style="2" customWidth="1"/>
    <col min="2560" max="2560" width="35.7109375" style="2" customWidth="1"/>
    <col min="2561" max="2575" width="8.5703125" style="2" customWidth="1"/>
    <col min="2576" max="2814" width="9.140625" style="2"/>
    <col min="2815" max="2815" width="7.42578125" style="2" customWidth="1"/>
    <col min="2816" max="2816" width="35.7109375" style="2" customWidth="1"/>
    <col min="2817" max="2831" width="8.5703125" style="2" customWidth="1"/>
    <col min="2832" max="3070" width="9.140625" style="2"/>
    <col min="3071" max="3071" width="7.42578125" style="2" customWidth="1"/>
    <col min="3072" max="3072" width="35.7109375" style="2" customWidth="1"/>
    <col min="3073" max="3087" width="8.5703125" style="2" customWidth="1"/>
    <col min="3088" max="3326" width="9.140625" style="2"/>
    <col min="3327" max="3327" width="7.42578125" style="2" customWidth="1"/>
    <col min="3328" max="3328" width="35.7109375" style="2" customWidth="1"/>
    <col min="3329" max="3343" width="8.5703125" style="2" customWidth="1"/>
    <col min="3344" max="3582" width="9.140625" style="2"/>
    <col min="3583" max="3583" width="7.42578125" style="2" customWidth="1"/>
    <col min="3584" max="3584" width="35.7109375" style="2" customWidth="1"/>
    <col min="3585" max="3599" width="8.5703125" style="2" customWidth="1"/>
    <col min="3600" max="3838" width="9.140625" style="2"/>
    <col min="3839" max="3839" width="7.42578125" style="2" customWidth="1"/>
    <col min="3840" max="3840" width="35.7109375" style="2" customWidth="1"/>
    <col min="3841" max="3855" width="8.5703125" style="2" customWidth="1"/>
    <col min="3856" max="4094" width="9.140625" style="2"/>
    <col min="4095" max="4095" width="7.42578125" style="2" customWidth="1"/>
    <col min="4096" max="4096" width="35.7109375" style="2" customWidth="1"/>
    <col min="4097" max="4111" width="8.5703125" style="2" customWidth="1"/>
    <col min="4112" max="4350" width="9.140625" style="2"/>
    <col min="4351" max="4351" width="7.42578125" style="2" customWidth="1"/>
    <col min="4352" max="4352" width="35.7109375" style="2" customWidth="1"/>
    <col min="4353" max="4367" width="8.5703125" style="2" customWidth="1"/>
    <col min="4368" max="4606" width="9.140625" style="2"/>
    <col min="4607" max="4607" width="7.42578125" style="2" customWidth="1"/>
    <col min="4608" max="4608" width="35.7109375" style="2" customWidth="1"/>
    <col min="4609" max="4623" width="8.5703125" style="2" customWidth="1"/>
    <col min="4624" max="4862" width="9.140625" style="2"/>
    <col min="4863" max="4863" width="7.42578125" style="2" customWidth="1"/>
    <col min="4864" max="4864" width="35.7109375" style="2" customWidth="1"/>
    <col min="4865" max="4879" width="8.5703125" style="2" customWidth="1"/>
    <col min="4880" max="5118" width="9.140625" style="2"/>
    <col min="5119" max="5119" width="7.42578125" style="2" customWidth="1"/>
    <col min="5120" max="5120" width="35.7109375" style="2" customWidth="1"/>
    <col min="5121" max="5135" width="8.5703125" style="2" customWidth="1"/>
    <col min="5136" max="5374" width="9.140625" style="2"/>
    <col min="5375" max="5375" width="7.42578125" style="2" customWidth="1"/>
    <col min="5376" max="5376" width="35.7109375" style="2" customWidth="1"/>
    <col min="5377" max="5391" width="8.5703125" style="2" customWidth="1"/>
    <col min="5392" max="5630" width="9.140625" style="2"/>
    <col min="5631" max="5631" width="7.42578125" style="2" customWidth="1"/>
    <col min="5632" max="5632" width="35.7109375" style="2" customWidth="1"/>
    <col min="5633" max="5647" width="8.5703125" style="2" customWidth="1"/>
    <col min="5648" max="5886" width="9.140625" style="2"/>
    <col min="5887" max="5887" width="7.42578125" style="2" customWidth="1"/>
    <col min="5888" max="5888" width="35.7109375" style="2" customWidth="1"/>
    <col min="5889" max="5903" width="8.5703125" style="2" customWidth="1"/>
    <col min="5904" max="6142" width="9.140625" style="2"/>
    <col min="6143" max="6143" width="7.42578125" style="2" customWidth="1"/>
    <col min="6144" max="6144" width="35.7109375" style="2" customWidth="1"/>
    <col min="6145" max="6159" width="8.5703125" style="2" customWidth="1"/>
    <col min="6160" max="6398" width="9.140625" style="2"/>
    <col min="6399" max="6399" width="7.42578125" style="2" customWidth="1"/>
    <col min="6400" max="6400" width="35.7109375" style="2" customWidth="1"/>
    <col min="6401" max="6415" width="8.5703125" style="2" customWidth="1"/>
    <col min="6416" max="6654" width="9.140625" style="2"/>
    <col min="6655" max="6655" width="7.42578125" style="2" customWidth="1"/>
    <col min="6656" max="6656" width="35.7109375" style="2" customWidth="1"/>
    <col min="6657" max="6671" width="8.5703125" style="2" customWidth="1"/>
    <col min="6672" max="6910" width="9.140625" style="2"/>
    <col min="6911" max="6911" width="7.42578125" style="2" customWidth="1"/>
    <col min="6912" max="6912" width="35.7109375" style="2" customWidth="1"/>
    <col min="6913" max="6927" width="8.5703125" style="2" customWidth="1"/>
    <col min="6928" max="7166" width="9.140625" style="2"/>
    <col min="7167" max="7167" width="7.42578125" style="2" customWidth="1"/>
    <col min="7168" max="7168" width="35.7109375" style="2" customWidth="1"/>
    <col min="7169" max="7183" width="8.5703125" style="2" customWidth="1"/>
    <col min="7184" max="7422" width="9.140625" style="2"/>
    <col min="7423" max="7423" width="7.42578125" style="2" customWidth="1"/>
    <col min="7424" max="7424" width="35.7109375" style="2" customWidth="1"/>
    <col min="7425" max="7439" width="8.5703125" style="2" customWidth="1"/>
    <col min="7440" max="7678" width="9.140625" style="2"/>
    <col min="7679" max="7679" width="7.42578125" style="2" customWidth="1"/>
    <col min="7680" max="7680" width="35.7109375" style="2" customWidth="1"/>
    <col min="7681" max="7695" width="8.5703125" style="2" customWidth="1"/>
    <col min="7696" max="7934" width="9.140625" style="2"/>
    <col min="7935" max="7935" width="7.42578125" style="2" customWidth="1"/>
    <col min="7936" max="7936" width="35.7109375" style="2" customWidth="1"/>
    <col min="7937" max="7951" width="8.5703125" style="2" customWidth="1"/>
    <col min="7952" max="8190" width="9.140625" style="2"/>
    <col min="8191" max="8191" width="7.42578125" style="2" customWidth="1"/>
    <col min="8192" max="8192" width="35.7109375" style="2" customWidth="1"/>
    <col min="8193" max="8207" width="8.5703125" style="2" customWidth="1"/>
    <col min="8208" max="8446" width="9.140625" style="2"/>
    <col min="8447" max="8447" width="7.42578125" style="2" customWidth="1"/>
    <col min="8448" max="8448" width="35.7109375" style="2" customWidth="1"/>
    <col min="8449" max="8463" width="8.5703125" style="2" customWidth="1"/>
    <col min="8464" max="8702" width="9.140625" style="2"/>
    <col min="8703" max="8703" width="7.42578125" style="2" customWidth="1"/>
    <col min="8704" max="8704" width="35.7109375" style="2" customWidth="1"/>
    <col min="8705" max="8719" width="8.5703125" style="2" customWidth="1"/>
    <col min="8720" max="8958" width="9.140625" style="2"/>
    <col min="8959" max="8959" width="7.42578125" style="2" customWidth="1"/>
    <col min="8960" max="8960" width="35.7109375" style="2" customWidth="1"/>
    <col min="8961" max="8975" width="8.5703125" style="2" customWidth="1"/>
    <col min="8976" max="9214" width="9.140625" style="2"/>
    <col min="9215" max="9215" width="7.42578125" style="2" customWidth="1"/>
    <col min="9216" max="9216" width="35.7109375" style="2" customWidth="1"/>
    <col min="9217" max="9231" width="8.5703125" style="2" customWidth="1"/>
    <col min="9232" max="9470" width="9.140625" style="2"/>
    <col min="9471" max="9471" width="7.42578125" style="2" customWidth="1"/>
    <col min="9472" max="9472" width="35.7109375" style="2" customWidth="1"/>
    <col min="9473" max="9487" width="8.5703125" style="2" customWidth="1"/>
    <col min="9488" max="9726" width="9.140625" style="2"/>
    <col min="9727" max="9727" width="7.42578125" style="2" customWidth="1"/>
    <col min="9728" max="9728" width="35.7109375" style="2" customWidth="1"/>
    <col min="9729" max="9743" width="8.5703125" style="2" customWidth="1"/>
    <col min="9744" max="9982" width="9.140625" style="2"/>
    <col min="9983" max="9983" width="7.42578125" style="2" customWidth="1"/>
    <col min="9984" max="9984" width="35.7109375" style="2" customWidth="1"/>
    <col min="9985" max="9999" width="8.5703125" style="2" customWidth="1"/>
    <col min="10000" max="10238" width="9.140625" style="2"/>
    <col min="10239" max="10239" width="7.42578125" style="2" customWidth="1"/>
    <col min="10240" max="10240" width="35.7109375" style="2" customWidth="1"/>
    <col min="10241" max="10255" width="8.5703125" style="2" customWidth="1"/>
    <col min="10256" max="10494" width="9.140625" style="2"/>
    <col min="10495" max="10495" width="7.42578125" style="2" customWidth="1"/>
    <col min="10496" max="10496" width="35.7109375" style="2" customWidth="1"/>
    <col min="10497" max="10511" width="8.5703125" style="2" customWidth="1"/>
    <col min="10512" max="10750" width="9.140625" style="2"/>
    <col min="10751" max="10751" width="7.42578125" style="2" customWidth="1"/>
    <col min="10752" max="10752" width="35.7109375" style="2" customWidth="1"/>
    <col min="10753" max="10767" width="8.5703125" style="2" customWidth="1"/>
    <col min="10768" max="11006" width="9.140625" style="2"/>
    <col min="11007" max="11007" width="7.42578125" style="2" customWidth="1"/>
    <col min="11008" max="11008" width="35.7109375" style="2" customWidth="1"/>
    <col min="11009" max="11023" width="8.5703125" style="2" customWidth="1"/>
    <col min="11024" max="11262" width="9.140625" style="2"/>
    <col min="11263" max="11263" width="7.42578125" style="2" customWidth="1"/>
    <col min="11264" max="11264" width="35.7109375" style="2" customWidth="1"/>
    <col min="11265" max="11279" width="8.5703125" style="2" customWidth="1"/>
    <col min="11280" max="11518" width="9.140625" style="2"/>
    <col min="11519" max="11519" width="7.42578125" style="2" customWidth="1"/>
    <col min="11520" max="11520" width="35.7109375" style="2" customWidth="1"/>
    <col min="11521" max="11535" width="8.5703125" style="2" customWidth="1"/>
    <col min="11536" max="11774" width="9.140625" style="2"/>
    <col min="11775" max="11775" width="7.42578125" style="2" customWidth="1"/>
    <col min="11776" max="11776" width="35.7109375" style="2" customWidth="1"/>
    <col min="11777" max="11791" width="8.5703125" style="2" customWidth="1"/>
    <col min="11792" max="12030" width="9.140625" style="2"/>
    <col min="12031" max="12031" width="7.42578125" style="2" customWidth="1"/>
    <col min="12032" max="12032" width="35.7109375" style="2" customWidth="1"/>
    <col min="12033" max="12047" width="8.5703125" style="2" customWidth="1"/>
    <col min="12048" max="12286" width="9.140625" style="2"/>
    <col min="12287" max="12287" width="7.42578125" style="2" customWidth="1"/>
    <col min="12288" max="12288" width="35.7109375" style="2" customWidth="1"/>
    <col min="12289" max="12303" width="8.5703125" style="2" customWidth="1"/>
    <col min="12304" max="12542" width="9.140625" style="2"/>
    <col min="12543" max="12543" width="7.42578125" style="2" customWidth="1"/>
    <col min="12544" max="12544" width="35.7109375" style="2" customWidth="1"/>
    <col min="12545" max="12559" width="8.5703125" style="2" customWidth="1"/>
    <col min="12560" max="12798" width="9.140625" style="2"/>
    <col min="12799" max="12799" width="7.42578125" style="2" customWidth="1"/>
    <col min="12800" max="12800" width="35.7109375" style="2" customWidth="1"/>
    <col min="12801" max="12815" width="8.5703125" style="2" customWidth="1"/>
    <col min="12816" max="13054" width="9.140625" style="2"/>
    <col min="13055" max="13055" width="7.42578125" style="2" customWidth="1"/>
    <col min="13056" max="13056" width="35.7109375" style="2" customWidth="1"/>
    <col min="13057" max="13071" width="8.5703125" style="2" customWidth="1"/>
    <col min="13072" max="13310" width="9.140625" style="2"/>
    <col min="13311" max="13311" width="7.42578125" style="2" customWidth="1"/>
    <col min="13312" max="13312" width="35.7109375" style="2" customWidth="1"/>
    <col min="13313" max="13327" width="8.5703125" style="2" customWidth="1"/>
    <col min="13328" max="13566" width="9.140625" style="2"/>
    <col min="13567" max="13567" width="7.42578125" style="2" customWidth="1"/>
    <col min="13568" max="13568" width="35.7109375" style="2" customWidth="1"/>
    <col min="13569" max="13583" width="8.5703125" style="2" customWidth="1"/>
    <col min="13584" max="13822" width="9.140625" style="2"/>
    <col min="13823" max="13823" width="7.42578125" style="2" customWidth="1"/>
    <col min="13824" max="13824" width="35.7109375" style="2" customWidth="1"/>
    <col min="13825" max="13839" width="8.5703125" style="2" customWidth="1"/>
    <col min="13840" max="14078" width="9.140625" style="2"/>
    <col min="14079" max="14079" width="7.42578125" style="2" customWidth="1"/>
    <col min="14080" max="14080" width="35.7109375" style="2" customWidth="1"/>
    <col min="14081" max="14095" width="8.5703125" style="2" customWidth="1"/>
    <col min="14096" max="14334" width="9.140625" style="2"/>
    <col min="14335" max="14335" width="7.42578125" style="2" customWidth="1"/>
    <col min="14336" max="14336" width="35.7109375" style="2" customWidth="1"/>
    <col min="14337" max="14351" width="8.5703125" style="2" customWidth="1"/>
    <col min="14352" max="14590" width="9.140625" style="2"/>
    <col min="14591" max="14591" width="7.42578125" style="2" customWidth="1"/>
    <col min="14592" max="14592" width="35.7109375" style="2" customWidth="1"/>
    <col min="14593" max="14607" width="8.5703125" style="2" customWidth="1"/>
    <col min="14608" max="14846" width="9.140625" style="2"/>
    <col min="14847" max="14847" width="7.42578125" style="2" customWidth="1"/>
    <col min="14848" max="14848" width="35.7109375" style="2" customWidth="1"/>
    <col min="14849" max="14863" width="8.5703125" style="2" customWidth="1"/>
    <col min="14864" max="15102" width="9.140625" style="2"/>
    <col min="15103" max="15103" width="7.42578125" style="2" customWidth="1"/>
    <col min="15104" max="15104" width="35.7109375" style="2" customWidth="1"/>
    <col min="15105" max="15119" width="8.5703125" style="2" customWidth="1"/>
    <col min="15120" max="15358" width="9.140625" style="2"/>
    <col min="15359" max="15359" width="7.42578125" style="2" customWidth="1"/>
    <col min="15360" max="15360" width="35.7109375" style="2" customWidth="1"/>
    <col min="15361" max="15375" width="8.5703125" style="2" customWidth="1"/>
    <col min="15376" max="15614" width="9.140625" style="2"/>
    <col min="15615" max="15615" width="7.42578125" style="2" customWidth="1"/>
    <col min="15616" max="15616" width="35.7109375" style="2" customWidth="1"/>
    <col min="15617" max="15631" width="8.5703125" style="2" customWidth="1"/>
    <col min="15632" max="15870" width="9.140625" style="2"/>
    <col min="15871" max="15871" width="7.42578125" style="2" customWidth="1"/>
    <col min="15872" max="15872" width="35.7109375" style="2" customWidth="1"/>
    <col min="15873" max="15887" width="8.5703125" style="2" customWidth="1"/>
    <col min="15888" max="16126" width="9.140625" style="2"/>
    <col min="16127" max="16127" width="7.42578125" style="2" customWidth="1"/>
    <col min="16128" max="16128" width="35.7109375" style="2" customWidth="1"/>
    <col min="16129" max="16143" width="8.5703125" style="2" customWidth="1"/>
    <col min="16144" max="16384" width="9.140625" style="2"/>
  </cols>
  <sheetData>
    <row r="3" spans="2:30">
      <c r="R3" s="32" t="s">
        <v>146</v>
      </c>
    </row>
    <row r="7" spans="2:30" ht="15.75">
      <c r="B7" s="22"/>
      <c r="C7" s="22" t="s">
        <v>244</v>
      </c>
      <c r="D7" s="22"/>
      <c r="E7" s="22"/>
      <c r="F7" s="22"/>
      <c r="G7" s="22"/>
      <c r="H7" s="22"/>
      <c r="I7" s="22"/>
      <c r="J7" s="22"/>
      <c r="K7" s="22"/>
      <c r="L7" s="22"/>
      <c r="M7" s="22"/>
      <c r="N7" s="22"/>
      <c r="O7" s="22"/>
      <c r="P7" s="22"/>
      <c r="Q7" s="22"/>
      <c r="R7" s="22"/>
    </row>
    <row r="8" spans="2:30" ht="15.75">
      <c r="C8" s="292" t="s">
        <v>245</v>
      </c>
      <c r="D8" s="48"/>
      <c r="E8" s="48"/>
      <c r="F8" s="48"/>
      <c r="G8" s="48"/>
      <c r="H8" s="48"/>
      <c r="I8" s="48"/>
      <c r="J8" s="48"/>
      <c r="K8" s="48"/>
      <c r="L8" s="48"/>
      <c r="M8" s="48"/>
      <c r="N8" s="48"/>
      <c r="O8" s="48"/>
      <c r="P8" s="48"/>
      <c r="Q8" s="48"/>
      <c r="R8" s="48"/>
    </row>
    <row r="9" spans="2:30" ht="16.5" thickBot="1">
      <c r="C9" s="48" t="s">
        <v>116</v>
      </c>
      <c r="D9" s="48"/>
      <c r="E9" s="48"/>
      <c r="F9" s="48"/>
      <c r="G9" s="48"/>
      <c r="H9" s="48"/>
      <c r="I9" s="48"/>
      <c r="J9" s="48"/>
      <c r="K9" s="48"/>
      <c r="L9" s="48"/>
      <c r="M9" s="48"/>
      <c r="N9" s="48"/>
      <c r="O9" s="48"/>
      <c r="P9" s="48"/>
      <c r="Q9" s="48"/>
      <c r="R9" s="48"/>
    </row>
    <row r="10" spans="2:30" ht="15.75" thickBot="1">
      <c r="C10" s="27"/>
      <c r="D10" s="321" t="s">
        <v>117</v>
      </c>
      <c r="E10" s="322"/>
      <c r="F10" s="323"/>
      <c r="G10" s="321" t="s">
        <v>118</v>
      </c>
      <c r="H10" s="322"/>
      <c r="I10" s="323"/>
      <c r="J10" s="321" t="s">
        <v>119</v>
      </c>
      <c r="K10" s="322"/>
      <c r="L10" s="323"/>
      <c r="M10" s="321" t="s">
        <v>120</v>
      </c>
      <c r="N10" s="322"/>
      <c r="O10" s="323"/>
      <c r="P10" s="321" t="s">
        <v>208</v>
      </c>
      <c r="Q10" s="322"/>
      <c r="R10" s="323"/>
      <c r="S10" s="318" t="s">
        <v>147</v>
      </c>
      <c r="T10" s="319"/>
      <c r="U10" s="320"/>
      <c r="V10" s="318">
        <v>2013</v>
      </c>
      <c r="W10" s="319"/>
      <c r="X10" s="320"/>
      <c r="Y10" s="318" t="s">
        <v>231</v>
      </c>
      <c r="Z10" s="319"/>
      <c r="AA10" s="320"/>
      <c r="AB10" s="318">
        <v>2015</v>
      </c>
      <c r="AC10" s="319"/>
      <c r="AD10" s="320"/>
    </row>
    <row r="11" spans="2:30">
      <c r="C11" s="33"/>
      <c r="D11" s="293" t="s">
        <v>0</v>
      </c>
      <c r="E11" s="34" t="s">
        <v>1</v>
      </c>
      <c r="F11" s="294" t="s">
        <v>2</v>
      </c>
      <c r="G11" s="304" t="s">
        <v>0</v>
      </c>
      <c r="H11" s="35" t="s">
        <v>1</v>
      </c>
      <c r="I11" s="305" t="s">
        <v>2</v>
      </c>
      <c r="J11" s="304" t="s">
        <v>0</v>
      </c>
      <c r="K11" s="35" t="s">
        <v>1</v>
      </c>
      <c r="L11" s="294" t="s">
        <v>2</v>
      </c>
      <c r="M11" s="304" t="s">
        <v>0</v>
      </c>
      <c r="N11" s="35" t="s">
        <v>1</v>
      </c>
      <c r="O11" s="294" t="s">
        <v>2</v>
      </c>
      <c r="P11" s="304" t="s">
        <v>0</v>
      </c>
      <c r="Q11" s="35" t="s">
        <v>1</v>
      </c>
      <c r="R11" s="294" t="s">
        <v>2</v>
      </c>
      <c r="S11" s="304" t="s">
        <v>0</v>
      </c>
      <c r="T11" s="35" t="s">
        <v>1</v>
      </c>
      <c r="U11" s="294" t="s">
        <v>2</v>
      </c>
      <c r="V11" s="304" t="s">
        <v>0</v>
      </c>
      <c r="W11" s="35" t="s">
        <v>1</v>
      </c>
      <c r="X11" s="294" t="s">
        <v>2</v>
      </c>
      <c r="Y11" s="304" t="s">
        <v>0</v>
      </c>
      <c r="Z11" s="35" t="s">
        <v>1</v>
      </c>
      <c r="AA11" s="294" t="s">
        <v>2</v>
      </c>
      <c r="AB11" s="304" t="s">
        <v>0</v>
      </c>
      <c r="AC11" s="35" t="s">
        <v>1</v>
      </c>
      <c r="AD11" s="294" t="s">
        <v>2</v>
      </c>
    </row>
    <row r="12" spans="2:30">
      <c r="C12" s="33" t="s">
        <v>3</v>
      </c>
      <c r="D12" s="295">
        <f>D13+D24+D30</f>
        <v>4106.0725663022813</v>
      </c>
      <c r="E12" s="36">
        <f t="shared" ref="E12" si="0">E13+E24+E30</f>
        <v>4589.9293942334334</v>
      </c>
      <c r="F12" s="296">
        <f>E12-D12</f>
        <v>483.85682793115211</v>
      </c>
      <c r="G12" s="295">
        <f>G13+G24+G30</f>
        <v>4187.5270467245255</v>
      </c>
      <c r="H12" s="36">
        <f t="shared" ref="H12:I12" si="1">H13+H24+H30</f>
        <v>4650.9640048932397</v>
      </c>
      <c r="I12" s="296">
        <f t="shared" si="1"/>
        <v>-463.43695816871519</v>
      </c>
      <c r="J12" s="295">
        <f>J13+J24+J30</f>
        <v>3534.6055426032285</v>
      </c>
      <c r="K12" s="36">
        <f t="shared" ref="K12:L12" si="2">K13+K24+K30</f>
        <v>3956.8657097001806</v>
      </c>
      <c r="L12" s="296">
        <f t="shared" si="2"/>
        <v>-422.26016709695222</v>
      </c>
      <c r="M12" s="295">
        <f>M13+M24+M30</f>
        <v>3088.0907920134387</v>
      </c>
      <c r="N12" s="36">
        <f t="shared" ref="N12:O12" si="3">N13+N24+N30</f>
        <v>3503.7209571745261</v>
      </c>
      <c r="O12" s="296">
        <f t="shared" si="3"/>
        <v>-415.63016516108723</v>
      </c>
      <c r="P12" s="295">
        <f>P13+P24+P30</f>
        <v>3425.873889810644</v>
      </c>
      <c r="Q12" s="36">
        <f t="shared" ref="Q12:AA12" si="4">Q13+Q24+Q30</f>
        <v>3882.0058850130217</v>
      </c>
      <c r="R12" s="296">
        <f t="shared" si="4"/>
        <v>-456.13199520237811</v>
      </c>
      <c r="S12" s="295">
        <f t="shared" si="4"/>
        <v>3492.3399881019404</v>
      </c>
      <c r="T12" s="37">
        <f t="shared" si="4"/>
        <v>4025.1214331697943</v>
      </c>
      <c r="U12" s="306">
        <f t="shared" si="4"/>
        <v>-532.78144506785407</v>
      </c>
      <c r="V12" s="295">
        <f t="shared" si="4"/>
        <v>3801.2081677783676</v>
      </c>
      <c r="W12" s="37">
        <f t="shared" si="4"/>
        <v>4406.6566343651839</v>
      </c>
      <c r="X12" s="306">
        <f t="shared" si="4"/>
        <v>-605.44846658681627</v>
      </c>
      <c r="Y12" s="312">
        <f t="shared" si="4"/>
        <v>3948.5680478015784</v>
      </c>
      <c r="Z12" s="37">
        <f t="shared" si="4"/>
        <v>4648.7892616576855</v>
      </c>
      <c r="AA12" s="306">
        <f t="shared" si="4"/>
        <v>-700.22121385610683</v>
      </c>
      <c r="AB12" s="295">
        <f t="shared" ref="AB12:AD12" si="5">AB13+AB24+AB30</f>
        <v>4025.253764234455</v>
      </c>
      <c r="AC12" s="37">
        <f t="shared" si="5"/>
        <v>4652.1766586389504</v>
      </c>
      <c r="AD12" s="306">
        <f t="shared" si="5"/>
        <v>-626.9228944044952</v>
      </c>
    </row>
    <row r="13" spans="2:30">
      <c r="C13" s="33" t="s">
        <v>4</v>
      </c>
      <c r="D13" s="297">
        <f>D14+D15</f>
        <v>1205.3759603527847</v>
      </c>
      <c r="E13" s="37">
        <f t="shared" ref="E13:F13" si="6">E14+E15</f>
        <v>1404.884836788136</v>
      </c>
      <c r="F13" s="298">
        <f t="shared" si="6"/>
        <v>-199.50887643535111</v>
      </c>
      <c r="G13" s="297">
        <f>G14+G15</f>
        <v>1309.0835829245252</v>
      </c>
      <c r="H13" s="37">
        <f t="shared" ref="H13:I13" si="7">H14+H15</f>
        <v>1480.9260049741424</v>
      </c>
      <c r="I13" s="298">
        <f t="shared" si="7"/>
        <v>-171.84242204961708</v>
      </c>
      <c r="J13" s="297">
        <f>J14+J15</f>
        <v>1319.8900478959836</v>
      </c>
      <c r="K13" s="37">
        <f t="shared" ref="K13:L13" si="8">K14+K15</f>
        <v>1477.1491554281502</v>
      </c>
      <c r="L13" s="298">
        <f t="shared" si="8"/>
        <v>-157.25910753216635</v>
      </c>
      <c r="M13" s="297">
        <f>M14+M15</f>
        <v>1396.6114141947419</v>
      </c>
      <c r="N13" s="37">
        <f t="shared" ref="N13:O13" si="9">N14+N15</f>
        <v>1476.7581426747906</v>
      </c>
      <c r="O13" s="298">
        <f t="shared" si="9"/>
        <v>-80.14672848004875</v>
      </c>
      <c r="P13" s="297">
        <f>P14+P15</f>
        <v>1436.4301514920267</v>
      </c>
      <c r="Q13" s="37">
        <f t="shared" ref="Q13:X13" si="10">Q14+Q15</f>
        <v>1628.7693195211359</v>
      </c>
      <c r="R13" s="298">
        <f t="shared" si="10"/>
        <v>-192.33916802910926</v>
      </c>
      <c r="S13" s="297">
        <f t="shared" si="10"/>
        <v>1440.499785077059</v>
      </c>
      <c r="T13" s="37">
        <f t="shared" si="10"/>
        <v>1559.9513759374727</v>
      </c>
      <c r="U13" s="298">
        <f t="shared" si="10"/>
        <v>-119.45159086041372</v>
      </c>
      <c r="V13" s="297">
        <f>V14+V15</f>
        <v>1603.4765926841803</v>
      </c>
      <c r="W13" s="37">
        <f t="shared" si="10"/>
        <v>1611.8543851767374</v>
      </c>
      <c r="X13" s="298">
        <f t="shared" si="10"/>
        <v>-8.3777924925568641</v>
      </c>
      <c r="Y13" s="297">
        <f>Y14+Y15</f>
        <v>1662.8216225376495</v>
      </c>
      <c r="Z13" s="37">
        <f t="shared" ref="Z13:AA13" si="11">Z14+Z15</f>
        <v>1615.9715036405487</v>
      </c>
      <c r="AA13" s="298">
        <f t="shared" si="11"/>
        <v>46.850118897101197</v>
      </c>
      <c r="AB13" s="297">
        <f>AB14+AB15</f>
        <v>1772.387895609784</v>
      </c>
      <c r="AC13" s="37">
        <f t="shared" ref="AC13:AD13" si="12">AC14+AC15</f>
        <v>1617.2046746854996</v>
      </c>
      <c r="AD13" s="298">
        <f t="shared" si="12"/>
        <v>155.18322092428411</v>
      </c>
    </row>
    <row r="14" spans="2:30">
      <c r="C14" s="33" t="s">
        <v>5</v>
      </c>
      <c r="D14" s="297">
        <v>33.404809692366669</v>
      </c>
      <c r="E14" s="37">
        <v>771.11404871599905</v>
      </c>
      <c r="F14" s="298">
        <f>D14-E14</f>
        <v>-737.70923902363234</v>
      </c>
      <c r="G14" s="297">
        <v>28.383493889778038</v>
      </c>
      <c r="H14" s="37">
        <v>803.42335606746008</v>
      </c>
      <c r="I14" s="298">
        <f>G14-H14</f>
        <v>-775.03986217768204</v>
      </c>
      <c r="J14" s="297">
        <v>38.711092762012413</v>
      </c>
      <c r="K14" s="37">
        <v>666.02753224564799</v>
      </c>
      <c r="L14" s="298">
        <f>J14-K14</f>
        <v>-627.31643948363558</v>
      </c>
      <c r="M14" s="297">
        <v>32.922404882211097</v>
      </c>
      <c r="N14" s="37">
        <v>620.40736076480721</v>
      </c>
      <c r="O14" s="298">
        <f>M14-N14</f>
        <v>-587.48495588259607</v>
      </c>
      <c r="P14" s="297">
        <v>84.548279243523652</v>
      </c>
      <c r="Q14" s="37">
        <v>686.95558908399823</v>
      </c>
      <c r="R14" s="298">
        <f>P14-Q14</f>
        <v>-602.40730984047457</v>
      </c>
      <c r="S14" s="297">
        <v>45.326556665906601</v>
      </c>
      <c r="T14" s="37">
        <v>686.43005809703652</v>
      </c>
      <c r="U14" s="306">
        <f>S14-T14</f>
        <v>-641.10350143112987</v>
      </c>
      <c r="V14" s="297">
        <v>103.29878249403008</v>
      </c>
      <c r="W14" s="37">
        <v>700.8925828281624</v>
      </c>
      <c r="X14" s="306">
        <f>V14-W14</f>
        <v>-597.59380033413231</v>
      </c>
      <c r="Y14" s="297">
        <v>80.539267704841208</v>
      </c>
      <c r="Z14" s="37">
        <v>731.78192663322613</v>
      </c>
      <c r="AA14" s="306">
        <f>Y14-Z14</f>
        <v>-651.24265892838491</v>
      </c>
      <c r="AB14" s="297">
        <v>78.329631858779237</v>
      </c>
      <c r="AC14" s="37">
        <v>680.70624955428343</v>
      </c>
      <c r="AD14" s="306">
        <f>AB14-AC14</f>
        <v>-602.37661769550414</v>
      </c>
    </row>
    <row r="15" spans="2:30">
      <c r="C15" s="38" t="s">
        <v>6</v>
      </c>
      <c r="D15" s="297">
        <f>SUM(D16:D23)</f>
        <v>1171.9711506604181</v>
      </c>
      <c r="E15" s="37">
        <f t="shared" ref="E15:F15" si="13">SUM(E16:E23)</f>
        <v>633.77078807213684</v>
      </c>
      <c r="F15" s="298">
        <f t="shared" si="13"/>
        <v>538.20036258828122</v>
      </c>
      <c r="G15" s="297">
        <f>SUM(G16:G23)</f>
        <v>1280.7000890347472</v>
      </c>
      <c r="H15" s="37">
        <f t="shared" ref="H15:I15" si="14">SUM(H16:H23)</f>
        <v>677.50264890668223</v>
      </c>
      <c r="I15" s="298">
        <f t="shared" si="14"/>
        <v>603.19744012806495</v>
      </c>
      <c r="J15" s="297">
        <f>SUM(J16:J23)</f>
        <v>1281.1789551339712</v>
      </c>
      <c r="K15" s="37">
        <f t="shared" ref="K15:L15" si="15">SUM(K16:K23)</f>
        <v>811.12162318250205</v>
      </c>
      <c r="L15" s="298">
        <f t="shared" si="15"/>
        <v>470.05733195146922</v>
      </c>
      <c r="M15" s="297">
        <f>SUM(M16:M23)</f>
        <v>1363.6890093125307</v>
      </c>
      <c r="N15" s="37">
        <f t="shared" ref="N15:O15" si="16">SUM(N16:N23)</f>
        <v>856.35078190998354</v>
      </c>
      <c r="O15" s="298">
        <f t="shared" si="16"/>
        <v>507.33822740254732</v>
      </c>
      <c r="P15" s="297">
        <f>SUM(P16:P23)</f>
        <v>1351.881872248503</v>
      </c>
      <c r="Q15" s="37">
        <f t="shared" ref="Q15:R15" si="17">SUM(Q16:Q23)</f>
        <v>941.81373043713768</v>
      </c>
      <c r="R15" s="298">
        <f t="shared" si="17"/>
        <v>410.06814181136531</v>
      </c>
      <c r="S15" s="297">
        <f t="shared" ref="S15:AA15" si="18">S16+S17+S18+S19+S20+S21+S22+S23</f>
        <v>1395.1732284111524</v>
      </c>
      <c r="T15" s="37">
        <f t="shared" si="18"/>
        <v>873.52131784043615</v>
      </c>
      <c r="U15" s="298">
        <f t="shared" si="18"/>
        <v>521.65191057071615</v>
      </c>
      <c r="V15" s="297">
        <f t="shared" si="18"/>
        <v>1500.1778101901502</v>
      </c>
      <c r="W15" s="37">
        <f t="shared" si="18"/>
        <v>910.96180234857502</v>
      </c>
      <c r="X15" s="298">
        <f t="shared" si="18"/>
        <v>589.21600784157545</v>
      </c>
      <c r="Y15" s="297">
        <f t="shared" si="18"/>
        <v>1582.2823548328083</v>
      </c>
      <c r="Z15" s="37">
        <f t="shared" si="18"/>
        <v>884.18957700732244</v>
      </c>
      <c r="AA15" s="298">
        <f t="shared" si="18"/>
        <v>698.09277782548611</v>
      </c>
      <c r="AB15" s="297">
        <f t="shared" ref="AB15:AD15" si="19">AB16+AB17+AB18+AB19+AB20+AB21+AB22+AB23</f>
        <v>1694.0582637510047</v>
      </c>
      <c r="AC15" s="37">
        <f t="shared" si="19"/>
        <v>936.49842513121621</v>
      </c>
      <c r="AD15" s="298">
        <f t="shared" si="19"/>
        <v>757.55983861978825</v>
      </c>
    </row>
    <row r="16" spans="2:30">
      <c r="C16" s="39" t="s">
        <v>7</v>
      </c>
      <c r="D16" s="299">
        <v>39.764455812698579</v>
      </c>
      <c r="E16" s="24">
        <v>148.77636425499992</v>
      </c>
      <c r="F16" s="300">
        <f>D16-E16</f>
        <v>-109.01190844230135</v>
      </c>
      <c r="G16" s="299">
        <v>42.996902371391279</v>
      </c>
      <c r="H16" s="24">
        <v>151.27276850172052</v>
      </c>
      <c r="I16" s="300">
        <f t="shared" ref="I16:I29" si="20">G16-H16</f>
        <v>-108.27586613032923</v>
      </c>
      <c r="J16" s="299">
        <v>37.222955389931784</v>
      </c>
      <c r="K16" s="24">
        <v>126.17832637520813</v>
      </c>
      <c r="L16" s="300">
        <f t="shared" ref="L16:L34" si="21">J16-K16</f>
        <v>-88.955370985276346</v>
      </c>
      <c r="M16" s="299">
        <v>39.960330375983411</v>
      </c>
      <c r="N16" s="24">
        <v>124.89166802553773</v>
      </c>
      <c r="O16" s="300">
        <f t="shared" ref="O16:O34" si="22">M16-N16</f>
        <v>-84.931337649554308</v>
      </c>
      <c r="P16" s="299">
        <v>44.818451517752258</v>
      </c>
      <c r="Q16" s="24">
        <v>140.50969946902228</v>
      </c>
      <c r="R16" s="300">
        <f t="shared" ref="R16:R34" si="23">P16-Q16</f>
        <v>-95.691247951270014</v>
      </c>
      <c r="S16" s="299">
        <v>41.40100026884997</v>
      </c>
      <c r="T16" s="24">
        <v>142.60423290909861</v>
      </c>
      <c r="U16" s="307">
        <f>S16-T16</f>
        <v>-101.20323264024864</v>
      </c>
      <c r="V16" s="299">
        <v>44.079377373752564</v>
      </c>
      <c r="W16" s="24">
        <v>145.09116400828569</v>
      </c>
      <c r="X16" s="307">
        <f>V16-W16</f>
        <v>-101.01178663453312</v>
      </c>
      <c r="Y16" s="299">
        <v>47.263548594117154</v>
      </c>
      <c r="Z16" s="24">
        <v>140.66610779697947</v>
      </c>
      <c r="AA16" s="307">
        <f>Y16-Z16</f>
        <v>-93.402559202862321</v>
      </c>
      <c r="AB16" s="299">
        <v>49.50148335081596</v>
      </c>
      <c r="AC16" s="24">
        <v>137.1460535260687</v>
      </c>
      <c r="AD16" s="307">
        <f>AB16-AC16</f>
        <v>-87.644570175252738</v>
      </c>
    </row>
    <row r="17" spans="2:30">
      <c r="C17" s="39" t="s">
        <v>8</v>
      </c>
      <c r="D17" s="299">
        <v>417.10880898935858</v>
      </c>
      <c r="E17" s="24">
        <v>114.60557791139846</v>
      </c>
      <c r="F17" s="300">
        <f t="shared" ref="F17:F23" si="24">D17-E17</f>
        <v>302.50323107796009</v>
      </c>
      <c r="G17" s="299">
        <v>449.29039386266669</v>
      </c>
      <c r="H17" s="24">
        <v>112.95345100948914</v>
      </c>
      <c r="I17" s="300">
        <f t="shared" si="20"/>
        <v>336.33694285317756</v>
      </c>
      <c r="J17" s="299">
        <v>392.22352370196717</v>
      </c>
      <c r="K17" s="24">
        <v>102.39861938552446</v>
      </c>
      <c r="L17" s="300">
        <f t="shared" si="21"/>
        <v>289.82490431644271</v>
      </c>
      <c r="M17" s="299">
        <v>403.94461541723609</v>
      </c>
      <c r="N17" s="24">
        <v>112.31613126096883</v>
      </c>
      <c r="O17" s="300">
        <f t="shared" si="22"/>
        <v>291.62848415626729</v>
      </c>
      <c r="P17" s="299">
        <v>381.53631989528793</v>
      </c>
      <c r="Q17" s="24">
        <v>141.11489894473942</v>
      </c>
      <c r="R17" s="300">
        <f t="shared" si="23"/>
        <v>240.42142095054851</v>
      </c>
      <c r="S17" s="299">
        <v>407.82780348127665</v>
      </c>
      <c r="T17" s="24">
        <v>139.61450349225453</v>
      </c>
      <c r="U17" s="307">
        <f t="shared" ref="U17:U34" si="25">S17-T17</f>
        <v>268.21329998902212</v>
      </c>
      <c r="V17" s="299">
        <v>416.61389572301925</v>
      </c>
      <c r="W17" s="24">
        <v>148.43824000988815</v>
      </c>
      <c r="X17" s="307">
        <f t="shared" ref="X17:X34" si="26">V17-W17</f>
        <v>268.17565571313111</v>
      </c>
      <c r="Y17" s="299">
        <v>470.62051276842249</v>
      </c>
      <c r="Z17" s="24">
        <v>133.09614942858008</v>
      </c>
      <c r="AA17" s="307">
        <f t="shared" ref="AA17:AA23" si="27">Y17-Z17</f>
        <v>337.52436333984241</v>
      </c>
      <c r="AB17" s="299">
        <v>566.6406330881498</v>
      </c>
      <c r="AC17" s="24">
        <v>139.72194507700976</v>
      </c>
      <c r="AD17" s="307">
        <f t="shared" ref="AD17:AD23" si="28">AB17-AC17</f>
        <v>426.91868801114003</v>
      </c>
    </row>
    <row r="18" spans="2:30">
      <c r="C18" s="39" t="s">
        <v>9</v>
      </c>
      <c r="D18" s="299">
        <v>75.535519668360863</v>
      </c>
      <c r="E18" s="24">
        <v>145.76245939782072</v>
      </c>
      <c r="F18" s="300">
        <f t="shared" si="24"/>
        <v>-70.226939729459858</v>
      </c>
      <c r="G18" s="299">
        <v>79.966999999999999</v>
      </c>
      <c r="H18" s="24">
        <v>155.8668717288059</v>
      </c>
      <c r="I18" s="300">
        <f t="shared" si="20"/>
        <v>-75.899871728805905</v>
      </c>
      <c r="J18" s="299">
        <v>93.689731930097707</v>
      </c>
      <c r="K18" s="24">
        <v>194.1321575004491</v>
      </c>
      <c r="L18" s="300">
        <f t="shared" si="21"/>
        <v>-100.44242557035139</v>
      </c>
      <c r="M18" s="299">
        <v>94.629733177316837</v>
      </c>
      <c r="N18" s="24">
        <v>200.58628965836635</v>
      </c>
      <c r="O18" s="300">
        <f t="shared" si="22"/>
        <v>-105.95655648104952</v>
      </c>
      <c r="P18" s="299">
        <v>106.57660045609977</v>
      </c>
      <c r="Q18" s="24">
        <v>210.71758771412789</v>
      </c>
      <c r="R18" s="300">
        <f t="shared" si="23"/>
        <v>-104.14098725802812</v>
      </c>
      <c r="S18" s="299">
        <v>105.09833646596284</v>
      </c>
      <c r="T18" s="24">
        <v>209.09345764420695</v>
      </c>
      <c r="U18" s="307">
        <f t="shared" si="25"/>
        <v>-103.9951211782441</v>
      </c>
      <c r="V18" s="299">
        <v>129.27686060000002</v>
      </c>
      <c r="W18" s="24">
        <v>208.61430822086183</v>
      </c>
      <c r="X18" s="307">
        <f t="shared" si="26"/>
        <v>-79.337447620861809</v>
      </c>
      <c r="Y18" s="299">
        <v>129.20875875840002</v>
      </c>
      <c r="Z18" s="24">
        <v>206.24180622010869</v>
      </c>
      <c r="AA18" s="307">
        <f t="shared" si="27"/>
        <v>-77.033047461708662</v>
      </c>
      <c r="AB18" s="299">
        <v>128.97054408210499</v>
      </c>
      <c r="AC18" s="24">
        <v>204.0919056814918</v>
      </c>
      <c r="AD18" s="307">
        <f t="shared" si="28"/>
        <v>-75.121361599386802</v>
      </c>
    </row>
    <row r="19" spans="2:30">
      <c r="C19" s="40" t="s">
        <v>10</v>
      </c>
      <c r="D19" s="299">
        <v>432.35</v>
      </c>
      <c r="E19" s="24">
        <v>51.881999999999998</v>
      </c>
      <c r="F19" s="300">
        <f t="shared" si="24"/>
        <v>380.46800000000002</v>
      </c>
      <c r="G19" s="299">
        <v>501.04630334068912</v>
      </c>
      <c r="H19" s="24">
        <v>62.030999999999999</v>
      </c>
      <c r="I19" s="300">
        <f t="shared" si="20"/>
        <v>439.01530334068912</v>
      </c>
      <c r="J19" s="299">
        <v>379.01822416492899</v>
      </c>
      <c r="K19" s="24">
        <v>76.367444083076407</v>
      </c>
      <c r="L19" s="300">
        <f t="shared" si="21"/>
        <v>302.65078008185259</v>
      </c>
      <c r="M19" s="299">
        <v>410.87101109201217</v>
      </c>
      <c r="N19" s="24">
        <v>79.624920666666668</v>
      </c>
      <c r="O19" s="300">
        <f t="shared" si="22"/>
        <v>331.24609042534553</v>
      </c>
      <c r="P19" s="299">
        <v>396.12074179380892</v>
      </c>
      <c r="Q19" s="24">
        <v>97.285728070533338</v>
      </c>
      <c r="R19" s="300">
        <f t="shared" si="23"/>
        <v>298.83501372327555</v>
      </c>
      <c r="S19" s="299">
        <v>398.10134550277797</v>
      </c>
      <c r="T19" s="24">
        <v>97.285728070533338</v>
      </c>
      <c r="U19" s="307">
        <f t="shared" si="25"/>
        <v>300.81561743224461</v>
      </c>
      <c r="V19" s="299">
        <v>398.156682087094</v>
      </c>
      <c r="W19" s="24">
        <v>103.32911752957199</v>
      </c>
      <c r="X19" s="307">
        <f t="shared" si="26"/>
        <v>294.82756455752201</v>
      </c>
      <c r="Y19" s="299">
        <v>412.34579176663169</v>
      </c>
      <c r="Z19" s="24">
        <v>104.41510655480779</v>
      </c>
      <c r="AA19" s="307">
        <f t="shared" si="27"/>
        <v>307.93068521182391</v>
      </c>
      <c r="AB19" s="299">
        <v>371.11121258996855</v>
      </c>
      <c r="AC19" s="24">
        <v>76.045522103866503</v>
      </c>
      <c r="AD19" s="307">
        <f t="shared" si="28"/>
        <v>295.06569048610203</v>
      </c>
    </row>
    <row r="20" spans="2:30" ht="38.25">
      <c r="C20" s="40" t="s">
        <v>11</v>
      </c>
      <c r="D20" s="299">
        <v>9.0627900000000015</v>
      </c>
      <c r="E20" s="24">
        <v>51.297990507917682</v>
      </c>
      <c r="F20" s="300">
        <f t="shared" si="24"/>
        <v>-42.235200507917682</v>
      </c>
      <c r="G20" s="299">
        <v>8.959863799999999</v>
      </c>
      <c r="H20" s="24">
        <v>59.03</v>
      </c>
      <c r="I20" s="300">
        <f t="shared" si="20"/>
        <v>-50.0701362</v>
      </c>
      <c r="J20" s="299">
        <v>12.988225381657585</v>
      </c>
      <c r="K20" s="24">
        <v>38.803832323335115</v>
      </c>
      <c r="L20" s="300">
        <f t="shared" si="21"/>
        <v>-25.81560694167753</v>
      </c>
      <c r="M20" s="299">
        <v>15.435024273001115</v>
      </c>
      <c r="N20" s="24">
        <v>38.411183374004018</v>
      </c>
      <c r="O20" s="300">
        <f t="shared" si="22"/>
        <v>-22.976159101002903</v>
      </c>
      <c r="P20" s="299">
        <v>13.425185297221033</v>
      </c>
      <c r="Q20" s="24">
        <v>41.367904364361998</v>
      </c>
      <c r="R20" s="300">
        <f t="shared" si="23"/>
        <v>-27.942719067140963</v>
      </c>
      <c r="S20" s="299">
        <v>11.634676359365544</v>
      </c>
      <c r="T20" s="24">
        <v>35.096869915197829</v>
      </c>
      <c r="U20" s="307">
        <f t="shared" si="25"/>
        <v>-23.462193555832286</v>
      </c>
      <c r="V20" s="299">
        <v>13.175230693747977</v>
      </c>
      <c r="W20" s="24">
        <v>35.038876099097195</v>
      </c>
      <c r="X20" s="307">
        <f t="shared" si="26"/>
        <v>-21.863645405349217</v>
      </c>
      <c r="Y20" s="299">
        <v>16.240560000000002</v>
      </c>
      <c r="Z20" s="24">
        <v>46.650390610532185</v>
      </c>
      <c r="AA20" s="307">
        <f t="shared" si="27"/>
        <v>-30.409830610532183</v>
      </c>
      <c r="AB20" s="299">
        <v>17.171794000000002</v>
      </c>
      <c r="AC20" s="24">
        <v>47.935612302408671</v>
      </c>
      <c r="AD20" s="307">
        <f t="shared" si="28"/>
        <v>-30.763818302408669</v>
      </c>
    </row>
    <row r="21" spans="2:30">
      <c r="C21" s="39" t="s">
        <v>12</v>
      </c>
      <c r="D21" s="299">
        <v>139.7639786</v>
      </c>
      <c r="E21" s="24">
        <v>105.48224800000001</v>
      </c>
      <c r="F21" s="300">
        <f t="shared" si="24"/>
        <v>34.281730599999989</v>
      </c>
      <c r="G21" s="299">
        <v>134.47399999999999</v>
      </c>
      <c r="H21" s="24">
        <v>118.10365766666666</v>
      </c>
      <c r="I21" s="300">
        <f t="shared" si="20"/>
        <v>16.370342333333326</v>
      </c>
      <c r="J21" s="299">
        <v>298.58657454311162</v>
      </c>
      <c r="K21" s="24">
        <v>242.3351463947667</v>
      </c>
      <c r="L21" s="300">
        <f t="shared" si="21"/>
        <v>56.251428148344928</v>
      </c>
      <c r="M21" s="299">
        <v>315.15965298086491</v>
      </c>
      <c r="N21" s="24">
        <v>270.09658426858613</v>
      </c>
      <c r="O21" s="300">
        <f t="shared" si="22"/>
        <v>45.063068712278778</v>
      </c>
      <c r="P21" s="299">
        <v>326.12933614738165</v>
      </c>
      <c r="Q21" s="24">
        <v>276.49321183217495</v>
      </c>
      <c r="R21" s="300">
        <f t="shared" si="23"/>
        <v>49.6361243152067</v>
      </c>
      <c r="S21" s="299">
        <v>347.34567666511236</v>
      </c>
      <c r="T21" s="24">
        <v>215.34381991244072</v>
      </c>
      <c r="U21" s="307">
        <f t="shared" si="25"/>
        <v>132.00185675267164</v>
      </c>
      <c r="V21" s="299">
        <v>397.50298203631513</v>
      </c>
      <c r="W21" s="24">
        <v>232.283884587052</v>
      </c>
      <c r="X21" s="307">
        <f t="shared" si="26"/>
        <v>165.21909744926313</v>
      </c>
      <c r="Y21" s="299">
        <v>402.75782209449869</v>
      </c>
      <c r="Z21" s="24">
        <v>212.59741638160381</v>
      </c>
      <c r="AA21" s="307">
        <f t="shared" si="27"/>
        <v>190.16040571289489</v>
      </c>
      <c r="AB21" s="299">
        <v>458.42750695479521</v>
      </c>
      <c r="AC21" s="24">
        <v>287.63920213332693</v>
      </c>
      <c r="AD21" s="307">
        <f t="shared" si="28"/>
        <v>170.78830482146827</v>
      </c>
    </row>
    <row r="22" spans="2:30">
      <c r="C22" s="41" t="s">
        <v>101</v>
      </c>
      <c r="D22" s="299">
        <v>58.385597589999982</v>
      </c>
      <c r="E22" s="24">
        <v>15.923350000000001</v>
      </c>
      <c r="F22" s="300">
        <f t="shared" si="24"/>
        <v>42.462247589999983</v>
      </c>
      <c r="G22" s="299">
        <v>63.965625660000001</v>
      </c>
      <c r="H22" s="24">
        <v>15.587899999999999</v>
      </c>
      <c r="I22" s="300">
        <f t="shared" si="20"/>
        <v>48.377725660000003</v>
      </c>
      <c r="J22" s="299">
        <v>66.189003170366036</v>
      </c>
      <c r="K22" s="24">
        <v>13.971189499999998</v>
      </c>
      <c r="L22" s="300">
        <f t="shared" si="21"/>
        <v>52.217813670366041</v>
      </c>
      <c r="M22" s="299">
        <v>82.071641996116085</v>
      </c>
      <c r="N22" s="24">
        <v>15.042804299999998</v>
      </c>
      <c r="O22" s="300">
        <f t="shared" si="22"/>
        <v>67.028837696116085</v>
      </c>
      <c r="P22" s="299">
        <v>81.714361683515023</v>
      </c>
      <c r="Q22" s="24">
        <v>18.095128590000002</v>
      </c>
      <c r="R22" s="300">
        <f t="shared" si="23"/>
        <v>63.619233093515021</v>
      </c>
      <c r="S22" s="299">
        <v>81.858656636421287</v>
      </c>
      <c r="T22" s="24">
        <v>13.388415215999997</v>
      </c>
      <c r="U22" s="307">
        <f t="shared" si="25"/>
        <v>68.470241420421289</v>
      </c>
      <c r="V22" s="299">
        <v>98.19091649096849</v>
      </c>
      <c r="W22" s="24">
        <v>15.295156846000001</v>
      </c>
      <c r="X22" s="307">
        <f t="shared" si="26"/>
        <v>82.895759644968493</v>
      </c>
      <c r="Y22" s="299">
        <v>100.19199999999999</v>
      </c>
      <c r="Z22" s="24">
        <v>10.395543</v>
      </c>
      <c r="AA22" s="307">
        <f t="shared" si="27"/>
        <v>89.79645699999999</v>
      </c>
      <c r="AB22" s="299">
        <v>98.72</v>
      </c>
      <c r="AC22" s="24">
        <v>11.667080866999996</v>
      </c>
      <c r="AD22" s="307">
        <f t="shared" si="28"/>
        <v>87.052919133000003</v>
      </c>
    </row>
    <row r="23" spans="2:30">
      <c r="C23" s="39" t="s">
        <v>13</v>
      </c>
      <c r="D23" s="299">
        <v>0</v>
      </c>
      <c r="E23" s="24">
        <v>4.0798000000000001E-2</v>
      </c>
      <c r="F23" s="300">
        <f t="shared" si="24"/>
        <v>-4.0798000000000001E-2</v>
      </c>
      <c r="G23" s="299">
        <v>0</v>
      </c>
      <c r="H23" s="24">
        <v>2.657</v>
      </c>
      <c r="I23" s="300">
        <f t="shared" si="20"/>
        <v>-2.657</v>
      </c>
      <c r="J23" s="299">
        <v>1.2607168519102743</v>
      </c>
      <c r="K23" s="24">
        <v>16.934907620142098</v>
      </c>
      <c r="L23" s="300">
        <f t="shared" si="21"/>
        <v>-15.674190768231824</v>
      </c>
      <c r="M23" s="299">
        <v>1.6170000000001892</v>
      </c>
      <c r="N23" s="24">
        <v>15.381200355853821</v>
      </c>
      <c r="O23" s="300">
        <f t="shared" si="22"/>
        <v>-13.764200355853632</v>
      </c>
      <c r="P23" s="299">
        <v>1.5608754574363957</v>
      </c>
      <c r="Q23" s="24">
        <v>16.229571452177765</v>
      </c>
      <c r="R23" s="300">
        <f t="shared" si="23"/>
        <v>-14.66869599474137</v>
      </c>
      <c r="S23" s="299">
        <v>1.9057330313858074</v>
      </c>
      <c r="T23" s="24">
        <v>21.094290680704262</v>
      </c>
      <c r="U23" s="307">
        <f t="shared" si="25"/>
        <v>-19.188557649318454</v>
      </c>
      <c r="V23" s="299">
        <v>3.1818651852529456</v>
      </c>
      <c r="W23" s="24">
        <v>22.871055047818118</v>
      </c>
      <c r="X23" s="307">
        <f t="shared" si="26"/>
        <v>-19.689189862565172</v>
      </c>
      <c r="Y23" s="299">
        <v>3.6533608507384088</v>
      </c>
      <c r="Z23" s="24">
        <v>30.127057014710431</v>
      </c>
      <c r="AA23" s="307">
        <f t="shared" si="27"/>
        <v>-26.473696163972022</v>
      </c>
      <c r="AB23" s="299">
        <v>3.5150896851700963</v>
      </c>
      <c r="AC23" s="24">
        <v>32.251103440043948</v>
      </c>
      <c r="AD23" s="307">
        <f t="shared" si="28"/>
        <v>-28.736013754873852</v>
      </c>
    </row>
    <row r="24" spans="2:30">
      <c r="C24" s="33" t="s">
        <v>14</v>
      </c>
      <c r="D24" s="297">
        <f>D25+D26</f>
        <v>2815.33224833033</v>
      </c>
      <c r="E24" s="37">
        <f t="shared" ref="E24:F24" si="29">E25+E26</f>
        <v>2932.3119387678662</v>
      </c>
      <c r="F24" s="298">
        <f t="shared" si="29"/>
        <v>760.93600000000004</v>
      </c>
      <c r="G24" s="297">
        <f>G25+G26</f>
        <v>2799.6640400000001</v>
      </c>
      <c r="H24" s="37">
        <f t="shared" ref="H24:I24" si="30">H25+H26</f>
        <v>2908.8999999999996</v>
      </c>
      <c r="I24" s="298">
        <f t="shared" si="30"/>
        <v>-109.23595999999995</v>
      </c>
      <c r="J24" s="297">
        <f>J25+J26</f>
        <v>2130.4375591248208</v>
      </c>
      <c r="K24" s="37">
        <f t="shared" ref="K24:L24" si="31">K25+K26</f>
        <v>2217.6620791438954</v>
      </c>
      <c r="L24" s="298">
        <f t="shared" si="31"/>
        <v>-87.224520019075115</v>
      </c>
      <c r="M24" s="297">
        <f>M25+M26</f>
        <v>1616.0554622186969</v>
      </c>
      <c r="N24" s="37">
        <f t="shared" ref="N24" si="32">N25+N26</f>
        <v>1801.6494773747354</v>
      </c>
      <c r="O24" s="298">
        <f>O25+O26</f>
        <v>-185.59401515603855</v>
      </c>
      <c r="P24" s="297">
        <f>P25+P26</f>
        <v>1908.3391194021247</v>
      </c>
      <c r="Q24" s="37">
        <f t="shared" ref="Q24" si="33">Q25+Q26</f>
        <v>2026.5544102323859</v>
      </c>
      <c r="R24" s="298">
        <f>R25+R26</f>
        <v>-118.21529083026135</v>
      </c>
      <c r="S24" s="297">
        <f t="shared" ref="S24:AA24" si="34">S25+S26</f>
        <v>1966.4523347619386</v>
      </c>
      <c r="T24" s="37">
        <f t="shared" si="34"/>
        <v>2233.469630741105</v>
      </c>
      <c r="U24" s="298">
        <f t="shared" si="34"/>
        <v>-267.01729597916642</v>
      </c>
      <c r="V24" s="297">
        <f t="shared" si="34"/>
        <v>2124.3273237734352</v>
      </c>
      <c r="W24" s="37">
        <f t="shared" si="34"/>
        <v>2565.841479547073</v>
      </c>
      <c r="X24" s="298">
        <f t="shared" si="34"/>
        <v>-441.51415577363798</v>
      </c>
      <c r="Y24" s="297">
        <f t="shared" si="34"/>
        <v>2196.8037212658032</v>
      </c>
      <c r="Z24" s="37">
        <f t="shared" si="34"/>
        <v>2760.4783179144601</v>
      </c>
      <c r="AA24" s="298">
        <f t="shared" si="34"/>
        <v>-563.67459664865657</v>
      </c>
      <c r="AB24" s="297">
        <f t="shared" ref="AB24:AD24" si="35">AB25+AB26</f>
        <v>2154.8640547427867</v>
      </c>
      <c r="AC24" s="37">
        <f t="shared" si="35"/>
        <v>2783.86482736685</v>
      </c>
      <c r="AD24" s="298">
        <f t="shared" si="35"/>
        <v>-629.00077262406319</v>
      </c>
    </row>
    <row r="25" spans="2:30">
      <c r="B25" s="23"/>
      <c r="C25" s="42" t="s">
        <v>15</v>
      </c>
      <c r="D25" s="299">
        <v>0.18676676193</v>
      </c>
      <c r="E25" s="24">
        <v>10.780559813641027</v>
      </c>
      <c r="F25" s="300">
        <v>380.46800000000002</v>
      </c>
      <c r="G25" s="299">
        <v>0.34899999999999998</v>
      </c>
      <c r="H25" s="24">
        <v>10.653</v>
      </c>
      <c r="I25" s="300">
        <f t="shared" si="20"/>
        <v>-10.304</v>
      </c>
      <c r="J25" s="299">
        <v>0</v>
      </c>
      <c r="K25" s="24">
        <v>10.83</v>
      </c>
      <c r="L25" s="300">
        <f t="shared" si="21"/>
        <v>-10.83</v>
      </c>
      <c r="M25" s="299">
        <v>0</v>
      </c>
      <c r="N25" s="24">
        <v>10.051</v>
      </c>
      <c r="O25" s="300">
        <f t="shared" si="22"/>
        <v>-10.051</v>
      </c>
      <c r="P25" s="299">
        <v>0</v>
      </c>
      <c r="Q25" s="24">
        <v>10.875999999999999</v>
      </c>
      <c r="R25" s="300">
        <f t="shared" si="23"/>
        <v>-10.875999999999999</v>
      </c>
      <c r="S25" s="299">
        <v>0</v>
      </c>
      <c r="T25" s="24">
        <v>13.932435456752383</v>
      </c>
      <c r="U25" s="307">
        <f t="shared" si="25"/>
        <v>-13.932435456752383</v>
      </c>
      <c r="V25" s="299">
        <v>0</v>
      </c>
      <c r="W25" s="24">
        <v>13.43595827895272</v>
      </c>
      <c r="X25" s="307">
        <f t="shared" si="26"/>
        <v>-13.43595827895272</v>
      </c>
      <c r="Y25" s="299">
        <v>0</v>
      </c>
      <c r="Z25" s="24">
        <v>14.91618723632501</v>
      </c>
      <c r="AA25" s="307">
        <f t="shared" ref="AA25" si="36">Y25-Z25</f>
        <v>-14.91618723632501</v>
      </c>
      <c r="AB25" s="299">
        <v>0</v>
      </c>
      <c r="AC25" s="24">
        <v>12.842200615001849</v>
      </c>
      <c r="AD25" s="307">
        <f t="shared" ref="AD25" si="37">AB25-AC25</f>
        <v>-12.842200615001849</v>
      </c>
    </row>
    <row r="26" spans="2:30">
      <c r="B26" s="23"/>
      <c r="C26" s="39" t="s">
        <v>16</v>
      </c>
      <c r="D26" s="299">
        <f>SUM(D27:D29)</f>
        <v>2815.1454815684001</v>
      </c>
      <c r="E26" s="24">
        <f t="shared" ref="E26" si="38">SUM(E27:E29)</f>
        <v>2921.5313789542251</v>
      </c>
      <c r="F26" s="300">
        <v>380.46800000000002</v>
      </c>
      <c r="G26" s="299">
        <f>SUM(G27:G29)</f>
        <v>2799.31504</v>
      </c>
      <c r="H26" s="24">
        <f t="shared" ref="H26:I26" si="39">SUM(H27:H29)</f>
        <v>2898.2469999999998</v>
      </c>
      <c r="I26" s="300">
        <f t="shared" si="39"/>
        <v>-98.931959999999947</v>
      </c>
      <c r="J26" s="299">
        <f>SUM(J27:J29)</f>
        <v>2130.4375591248208</v>
      </c>
      <c r="K26" s="24">
        <f>SUM(K27:K29)</f>
        <v>2206.8320791438955</v>
      </c>
      <c r="L26" s="300">
        <f t="shared" ref="L26:O26" si="40">SUM(L27:L29)</f>
        <v>-76.394520019075117</v>
      </c>
      <c r="M26" s="299">
        <f t="shared" si="40"/>
        <v>1616.0554622186969</v>
      </c>
      <c r="N26" s="24">
        <f t="shared" si="40"/>
        <v>1791.5984773747355</v>
      </c>
      <c r="O26" s="300">
        <f t="shared" si="40"/>
        <v>-175.54301515603856</v>
      </c>
      <c r="P26" s="299">
        <f>SUM(P27:P29)</f>
        <v>1908.3391194021247</v>
      </c>
      <c r="Q26" s="24">
        <f t="shared" ref="Q26:AA26" si="41">SUM(Q27:Q29)</f>
        <v>2015.6784102323859</v>
      </c>
      <c r="R26" s="300">
        <f t="shared" si="41"/>
        <v>-107.33929083026135</v>
      </c>
      <c r="S26" s="299">
        <f t="shared" si="41"/>
        <v>1966.4523347619386</v>
      </c>
      <c r="T26" s="24">
        <f t="shared" si="41"/>
        <v>2219.5371952843525</v>
      </c>
      <c r="U26" s="300">
        <f t="shared" si="41"/>
        <v>-253.08486052241403</v>
      </c>
      <c r="V26" s="299">
        <f t="shared" si="41"/>
        <v>2124.3273237734352</v>
      </c>
      <c r="W26" s="24">
        <f t="shared" si="41"/>
        <v>2552.4055212681205</v>
      </c>
      <c r="X26" s="300">
        <f t="shared" si="41"/>
        <v>-428.07819749468524</v>
      </c>
      <c r="Y26" s="299">
        <v>2196.8037212658032</v>
      </c>
      <c r="Z26" s="24">
        <v>2745.562130678135</v>
      </c>
      <c r="AA26" s="300">
        <f t="shared" si="41"/>
        <v>-548.75840941233162</v>
      </c>
      <c r="AB26" s="299">
        <f t="shared" ref="AB26:AD26" si="42">SUM(AB27:AB29)</f>
        <v>2154.8640547427867</v>
      </c>
      <c r="AC26" s="24">
        <f t="shared" si="42"/>
        <v>2771.0226267518483</v>
      </c>
      <c r="AD26" s="300">
        <f t="shared" si="42"/>
        <v>-616.15857200906134</v>
      </c>
    </row>
    <row r="27" spans="2:30">
      <c r="B27" s="23"/>
      <c r="C27" s="43" t="s">
        <v>17</v>
      </c>
      <c r="D27" s="299">
        <v>346.31108653846155</v>
      </c>
      <c r="E27" s="24">
        <v>820.6178885809602</v>
      </c>
      <c r="F27" s="300">
        <v>380.46800000000002</v>
      </c>
      <c r="G27" s="299">
        <v>360.13400000000001</v>
      </c>
      <c r="H27" s="24">
        <v>897.59400000000005</v>
      </c>
      <c r="I27" s="300">
        <f t="shared" si="20"/>
        <v>-537.46</v>
      </c>
      <c r="J27" s="299">
        <v>290.14691749999997</v>
      </c>
      <c r="K27" s="24">
        <v>986.63428530296812</v>
      </c>
      <c r="L27" s="300">
        <f t="shared" si="21"/>
        <v>-696.48736780296815</v>
      </c>
      <c r="M27" s="299">
        <v>238.87319500000001</v>
      </c>
      <c r="N27" s="24">
        <v>768.32464333333314</v>
      </c>
      <c r="O27" s="300">
        <f t="shared" si="22"/>
        <v>-529.45144833333313</v>
      </c>
      <c r="P27" s="299">
        <v>244.81330475000001</v>
      </c>
      <c r="Q27" s="24">
        <v>782.5510960516666</v>
      </c>
      <c r="R27" s="300">
        <f t="shared" si="23"/>
        <v>-537.73779130166656</v>
      </c>
      <c r="S27" s="299">
        <v>210.70866656851064</v>
      </c>
      <c r="T27" s="24">
        <v>870.19323678253545</v>
      </c>
      <c r="U27" s="307">
        <f t="shared" si="25"/>
        <v>-659.48457021402487</v>
      </c>
      <c r="V27" s="299">
        <v>232.22083502505507</v>
      </c>
      <c r="W27" s="24">
        <v>777.12192137766124</v>
      </c>
      <c r="X27" s="307">
        <f t="shared" si="26"/>
        <v>-544.90108635260617</v>
      </c>
      <c r="Y27" s="299">
        <v>230.24969653784567</v>
      </c>
      <c r="Z27" s="24">
        <v>480.04440023464792</v>
      </c>
      <c r="AA27" s="307">
        <f t="shared" ref="AA27:AA29" si="43">Y27-Z27</f>
        <v>-249.79470369680226</v>
      </c>
      <c r="AB27" s="299">
        <v>232.2069440321377</v>
      </c>
      <c r="AC27" s="24">
        <v>722.66638004396361</v>
      </c>
      <c r="AD27" s="307">
        <f t="shared" ref="AD27:AD29" si="44">AB27-AC27</f>
        <v>-490.45943601182591</v>
      </c>
    </row>
    <row r="28" spans="2:30">
      <c r="C28" s="43" t="s">
        <v>18</v>
      </c>
      <c r="D28" s="299">
        <v>575.27300000000014</v>
      </c>
      <c r="E28" s="24">
        <v>14.923999999999999</v>
      </c>
      <c r="F28" s="300">
        <v>380.46800000000002</v>
      </c>
      <c r="G28" s="299">
        <v>441.71003999999999</v>
      </c>
      <c r="H28" s="24">
        <v>19.004999999999999</v>
      </c>
      <c r="I28" s="300">
        <f t="shared" si="20"/>
        <v>422.70504</v>
      </c>
      <c r="J28" s="299">
        <v>711.14266766666674</v>
      </c>
      <c r="K28" s="24">
        <v>20.464844604079946</v>
      </c>
      <c r="L28" s="300">
        <f t="shared" si="21"/>
        <v>690.67782306258675</v>
      </c>
      <c r="M28" s="299">
        <v>378.74009583333333</v>
      </c>
      <c r="N28" s="24">
        <v>70.240771249999995</v>
      </c>
      <c r="O28" s="300">
        <f t="shared" si="22"/>
        <v>308.4993245833333</v>
      </c>
      <c r="P28" s="299">
        <v>546.39678708904114</v>
      </c>
      <c r="Q28" s="24">
        <v>68.227145833333324</v>
      </c>
      <c r="R28" s="300">
        <f t="shared" si="23"/>
        <v>478.1696412557078</v>
      </c>
      <c r="S28" s="299">
        <v>613.25898693702982</v>
      </c>
      <c r="T28" s="24">
        <v>73.470005583749995</v>
      </c>
      <c r="U28" s="307">
        <f t="shared" si="25"/>
        <v>539.78898135327984</v>
      </c>
      <c r="V28" s="299">
        <v>633.03506100000004</v>
      </c>
      <c r="W28" s="24">
        <v>54.648250379201372</v>
      </c>
      <c r="X28" s="307">
        <f t="shared" si="26"/>
        <v>578.38681062079866</v>
      </c>
      <c r="Y28" s="299">
        <v>618.58356866666668</v>
      </c>
      <c r="Z28" s="24">
        <v>29.552762492243371</v>
      </c>
      <c r="AA28" s="307">
        <f t="shared" si="43"/>
        <v>589.03080617442333</v>
      </c>
      <c r="AB28" s="299">
        <v>650.66414160652039</v>
      </c>
      <c r="AC28" s="24">
        <v>29.77046754484185</v>
      </c>
      <c r="AD28" s="307">
        <f t="shared" si="44"/>
        <v>620.89367406167855</v>
      </c>
    </row>
    <row r="29" spans="2:30">
      <c r="C29" s="43" t="s">
        <v>19</v>
      </c>
      <c r="D29" s="299">
        <v>1893.5613950299382</v>
      </c>
      <c r="E29" s="24">
        <v>2085.9894903732652</v>
      </c>
      <c r="F29" s="300">
        <v>380.46800000000002</v>
      </c>
      <c r="G29" s="299">
        <v>1997.471</v>
      </c>
      <c r="H29" s="24">
        <v>1981.6479999999999</v>
      </c>
      <c r="I29" s="300">
        <f t="shared" si="20"/>
        <v>15.823000000000093</v>
      </c>
      <c r="J29" s="299">
        <v>1129.1479739581539</v>
      </c>
      <c r="K29" s="24">
        <v>1199.7329492368476</v>
      </c>
      <c r="L29" s="300">
        <f t="shared" si="21"/>
        <v>-70.584975278693719</v>
      </c>
      <c r="M29" s="299">
        <v>998.44217138536351</v>
      </c>
      <c r="N29" s="24">
        <v>953.03306279140224</v>
      </c>
      <c r="O29" s="300">
        <f t="shared" si="22"/>
        <v>45.409108593961264</v>
      </c>
      <c r="P29" s="299">
        <v>1117.1290275630834</v>
      </c>
      <c r="Q29" s="24">
        <v>1164.9001683473859</v>
      </c>
      <c r="R29" s="300">
        <f t="shared" si="23"/>
        <v>-47.771140784302588</v>
      </c>
      <c r="S29" s="299">
        <v>1142.4846812563981</v>
      </c>
      <c r="T29" s="24">
        <v>1275.8739529180671</v>
      </c>
      <c r="U29" s="307">
        <f t="shared" si="25"/>
        <v>-133.389271661669</v>
      </c>
      <c r="V29" s="299">
        <v>1259.0714277483801</v>
      </c>
      <c r="W29" s="24">
        <v>1720.6353495112578</v>
      </c>
      <c r="X29" s="307">
        <f t="shared" si="26"/>
        <v>-461.56392176287773</v>
      </c>
      <c r="Y29" s="299">
        <v>1347.9704560612909</v>
      </c>
      <c r="Z29" s="24">
        <v>2235.9649679512436</v>
      </c>
      <c r="AA29" s="307">
        <f t="shared" si="43"/>
        <v>-887.99451188995272</v>
      </c>
      <c r="AB29" s="299">
        <v>1271.9929691041289</v>
      </c>
      <c r="AC29" s="24">
        <v>2018.5857791630428</v>
      </c>
      <c r="AD29" s="307">
        <f t="shared" si="44"/>
        <v>-746.59281005891398</v>
      </c>
    </row>
    <row r="30" spans="2:30">
      <c r="C30" s="38" t="s">
        <v>20</v>
      </c>
      <c r="D30" s="297">
        <f>D31+D32</f>
        <v>85.364357619166654</v>
      </c>
      <c r="E30" s="37">
        <f t="shared" ref="E30:F30" si="45">E31+E32</f>
        <v>252.73261867743147</v>
      </c>
      <c r="F30" s="298">
        <f t="shared" si="45"/>
        <v>-167.36826105826475</v>
      </c>
      <c r="G30" s="297">
        <f>G31+G32</f>
        <v>78.779423800000004</v>
      </c>
      <c r="H30" s="37">
        <f t="shared" ref="H30:I30" si="46">H31+H32</f>
        <v>261.13799991909809</v>
      </c>
      <c r="I30" s="298">
        <f t="shared" si="46"/>
        <v>-182.35857611909813</v>
      </c>
      <c r="J30" s="297">
        <f>J31+J32</f>
        <v>84.277935582424249</v>
      </c>
      <c r="K30" s="37">
        <f t="shared" ref="K30:L30" si="47">K31+K32</f>
        <v>262.05447512813498</v>
      </c>
      <c r="L30" s="298">
        <f t="shared" si="47"/>
        <v>-177.77653954571076</v>
      </c>
      <c r="M30" s="297">
        <f>M31+M32</f>
        <v>75.423915600000001</v>
      </c>
      <c r="N30" s="37">
        <f t="shared" ref="N30:O30" si="48">N31+N32</f>
        <v>225.31333712499998</v>
      </c>
      <c r="O30" s="298">
        <f t="shared" si="48"/>
        <v>-149.88942152499996</v>
      </c>
      <c r="P30" s="297">
        <f>P31+P32</f>
        <v>81.104618916492484</v>
      </c>
      <c r="Q30" s="37">
        <f t="shared" ref="Q30:AA30" si="49">Q31+Q32</f>
        <v>226.68215525950004</v>
      </c>
      <c r="R30" s="298">
        <f t="shared" si="49"/>
        <v>-145.57753634300755</v>
      </c>
      <c r="S30" s="297">
        <f t="shared" si="49"/>
        <v>85.387868262942845</v>
      </c>
      <c r="T30" s="37">
        <f t="shared" si="49"/>
        <v>231.70042649121677</v>
      </c>
      <c r="U30" s="298">
        <f t="shared" si="49"/>
        <v>-146.31255822827393</v>
      </c>
      <c r="V30" s="297">
        <f t="shared" si="49"/>
        <v>73.404251320751754</v>
      </c>
      <c r="W30" s="37">
        <f t="shared" si="49"/>
        <v>228.9607696413731</v>
      </c>
      <c r="X30" s="298">
        <f t="shared" si="49"/>
        <v>-155.55651832062136</v>
      </c>
      <c r="Y30" s="297">
        <f t="shared" si="49"/>
        <v>88.942703998125381</v>
      </c>
      <c r="Z30" s="37">
        <f t="shared" si="49"/>
        <v>272.3394401026768</v>
      </c>
      <c r="AA30" s="298">
        <f t="shared" si="49"/>
        <v>-183.39673610455142</v>
      </c>
      <c r="AB30" s="297">
        <f t="shared" ref="AB30:AD30" si="50">AB31+AB32</f>
        <v>98.001813881883891</v>
      </c>
      <c r="AC30" s="37">
        <f t="shared" si="50"/>
        <v>251.10715658660004</v>
      </c>
      <c r="AD30" s="298">
        <f t="shared" si="50"/>
        <v>-153.10534270471615</v>
      </c>
    </row>
    <row r="31" spans="2:30">
      <c r="C31" s="39" t="s">
        <v>21</v>
      </c>
      <c r="D31" s="299">
        <v>15.274757040000001</v>
      </c>
      <c r="E31" s="24">
        <v>1.202771</v>
      </c>
      <c r="F31" s="300">
        <f t="shared" ref="F31" si="51">D31-E31</f>
        <v>14.071986040000001</v>
      </c>
      <c r="G31" s="299">
        <v>13.9902538</v>
      </c>
      <c r="H31" s="24">
        <v>0.93020592000000013</v>
      </c>
      <c r="I31" s="300">
        <f t="shared" ref="I31:I34" si="52">G31-H31</f>
        <v>13.060047879999999</v>
      </c>
      <c r="J31" s="299">
        <v>13.448482240000001</v>
      </c>
      <c r="K31" s="24">
        <v>0.53774645999999993</v>
      </c>
      <c r="L31" s="300">
        <f t="shared" si="21"/>
        <v>12.910735780000001</v>
      </c>
      <c r="M31" s="299">
        <v>14.608691</v>
      </c>
      <c r="N31" s="24">
        <v>0.66851499999999997</v>
      </c>
      <c r="O31" s="300">
        <f t="shared" si="22"/>
        <v>13.940176000000001</v>
      </c>
      <c r="P31" s="299">
        <v>13.098000000000001</v>
      </c>
      <c r="Q31" s="24">
        <v>1.0235179999999999</v>
      </c>
      <c r="R31" s="300">
        <f t="shared" si="23"/>
        <v>12.074482000000001</v>
      </c>
      <c r="S31" s="299">
        <v>14.226892940000001</v>
      </c>
      <c r="T31" s="24">
        <v>0.60935499999999998</v>
      </c>
      <c r="U31" s="307">
        <f t="shared" si="25"/>
        <v>13.61753794</v>
      </c>
      <c r="V31" s="299">
        <v>13.45804684</v>
      </c>
      <c r="W31" s="24">
        <v>0.73380822999999995</v>
      </c>
      <c r="X31" s="307">
        <f t="shared" si="26"/>
        <v>12.72423861</v>
      </c>
      <c r="Y31" s="299">
        <v>15.475</v>
      </c>
      <c r="Z31" s="24">
        <v>0.55300000000000005</v>
      </c>
      <c r="AA31" s="307">
        <f t="shared" ref="AA31" si="53">Y31-Z31</f>
        <v>14.921999999999999</v>
      </c>
      <c r="AB31" s="299">
        <v>16.012</v>
      </c>
      <c r="AC31" s="24">
        <v>0.97401450000000001</v>
      </c>
      <c r="AD31" s="307">
        <f t="shared" ref="AD31" si="54">AB31-AC31</f>
        <v>15.037985500000001</v>
      </c>
    </row>
    <row r="32" spans="2:30" ht="34.5" customHeight="1">
      <c r="C32" s="41" t="s">
        <v>22</v>
      </c>
      <c r="D32" s="299">
        <v>70.089600579166657</v>
      </c>
      <c r="E32" s="24">
        <v>251.52984767743146</v>
      </c>
      <c r="F32" s="300">
        <f t="shared" ref="F32" si="55">SUM(F33:F34)</f>
        <v>-181.44024709826476</v>
      </c>
      <c r="G32" s="299">
        <f>SUM(G33:G34)</f>
        <v>64.789169999999999</v>
      </c>
      <c r="H32" s="24">
        <f t="shared" ref="H32:I32" si="56">SUM(H33:H34)</f>
        <v>260.2077939990981</v>
      </c>
      <c r="I32" s="300">
        <f t="shared" si="56"/>
        <v>-195.41862399909812</v>
      </c>
      <c r="J32" s="299">
        <f>J33+J34</f>
        <v>70.829453342424245</v>
      </c>
      <c r="K32" s="24">
        <f>K33+K34</f>
        <v>261.51672866813499</v>
      </c>
      <c r="L32" s="300">
        <f t="shared" ref="L32" si="57">SUM(L33:L34)</f>
        <v>-190.68727532571077</v>
      </c>
      <c r="M32" s="299">
        <f>M33+M34</f>
        <v>60.815224600000001</v>
      </c>
      <c r="N32" s="24">
        <f>N33+N34</f>
        <v>224.64482212499996</v>
      </c>
      <c r="O32" s="300">
        <f t="shared" si="22"/>
        <v>-163.82959752499997</v>
      </c>
      <c r="P32" s="299">
        <f>P33+P34</f>
        <v>68.006618916492485</v>
      </c>
      <c r="Q32" s="24">
        <f>Q33+Q34</f>
        <v>225.65863725950004</v>
      </c>
      <c r="R32" s="300">
        <f t="shared" ref="R32" si="58">SUM(R33:R34)</f>
        <v>-157.65201834300754</v>
      </c>
      <c r="S32" s="299">
        <f t="shared" ref="S32:T32" si="59">S33+S34</f>
        <v>71.160975322942846</v>
      </c>
      <c r="T32" s="24">
        <f t="shared" si="59"/>
        <v>231.09107149121678</v>
      </c>
      <c r="U32" s="307">
        <f>S32-T32</f>
        <v>-159.93009616827393</v>
      </c>
      <c r="V32" s="299">
        <v>59.94620448075176</v>
      </c>
      <c r="W32" s="24">
        <v>228.22696141137311</v>
      </c>
      <c r="X32" s="307">
        <f>V32-W32</f>
        <v>-168.28075693062135</v>
      </c>
      <c r="Y32" s="299">
        <v>73.467703998125387</v>
      </c>
      <c r="Z32" s="24">
        <v>271.78644010267681</v>
      </c>
      <c r="AA32" s="307">
        <f>Y32-Z32</f>
        <v>-198.31873610455142</v>
      </c>
      <c r="AB32" s="299">
        <v>81.98981388188389</v>
      </c>
      <c r="AC32" s="24">
        <v>250.13314208660003</v>
      </c>
      <c r="AD32" s="307">
        <f>AB32-AC32</f>
        <v>-168.14332820471614</v>
      </c>
    </row>
    <row r="33" spans="2:30">
      <c r="C33" s="44" t="s">
        <v>23</v>
      </c>
      <c r="D33" s="299">
        <v>4.4939694416666676</v>
      </c>
      <c r="E33" s="24">
        <v>176.06233553333334</v>
      </c>
      <c r="F33" s="300">
        <f t="shared" ref="F33:F34" si="60">D33-E33</f>
        <v>-171.56836609166666</v>
      </c>
      <c r="G33" s="299">
        <v>5.2491700000000003</v>
      </c>
      <c r="H33" s="24">
        <v>190.88300000000001</v>
      </c>
      <c r="I33" s="300">
        <f t="shared" si="52"/>
        <v>-185.63383000000002</v>
      </c>
      <c r="J33" s="299">
        <v>5.6177183333333343</v>
      </c>
      <c r="K33" s="24">
        <v>186.69304833333334</v>
      </c>
      <c r="L33" s="300">
        <f t="shared" si="21"/>
        <v>-181.07533000000001</v>
      </c>
      <c r="M33" s="299"/>
      <c r="N33" s="24">
        <v>153.96511952499998</v>
      </c>
      <c r="O33" s="300">
        <f t="shared" si="22"/>
        <v>-153.96511952499998</v>
      </c>
      <c r="P33" s="299">
        <v>4.7927025583333336</v>
      </c>
      <c r="Q33" s="24">
        <v>148.94156847500003</v>
      </c>
      <c r="R33" s="300">
        <f t="shared" si="23"/>
        <v>-144.14886591666669</v>
      </c>
      <c r="S33" s="299">
        <v>4.9022554166666668</v>
      </c>
      <c r="T33" s="24">
        <v>148.94100733333335</v>
      </c>
      <c r="U33" s="307">
        <f t="shared" si="25"/>
        <v>-144.03875191666668</v>
      </c>
      <c r="V33" s="309">
        <v>6.0015494410569152</v>
      </c>
      <c r="W33" s="45">
        <v>145.52919343516251</v>
      </c>
      <c r="X33" s="307">
        <f t="shared" si="26"/>
        <v>-139.5276439941056</v>
      </c>
      <c r="Y33" s="299">
        <v>5.4053432333333342</v>
      </c>
      <c r="Z33" s="24">
        <v>149.92599581666667</v>
      </c>
      <c r="AA33" s="307">
        <f t="shared" ref="AA33:AA34" si="61">Y33-Z33</f>
        <v>-144.52065258333334</v>
      </c>
      <c r="AB33" s="299">
        <v>5.0608424999999997</v>
      </c>
      <c r="AC33" s="24">
        <v>141.28822083333336</v>
      </c>
      <c r="AD33" s="307">
        <f t="shared" ref="AD33:AD34" si="62">AB33-AC33</f>
        <v>-136.22737833333335</v>
      </c>
    </row>
    <row r="34" spans="2:30">
      <c r="C34" s="46" t="s">
        <v>24</v>
      </c>
      <c r="D34" s="301">
        <v>65.595631137499993</v>
      </c>
      <c r="E34" s="302">
        <v>75.467512144098109</v>
      </c>
      <c r="F34" s="303">
        <f t="shared" si="60"/>
        <v>-9.871881006598116</v>
      </c>
      <c r="G34" s="301">
        <v>59.54</v>
      </c>
      <c r="H34" s="302">
        <v>69.324793999098105</v>
      </c>
      <c r="I34" s="303">
        <f t="shared" si="52"/>
        <v>-9.7847939990981061</v>
      </c>
      <c r="J34" s="301">
        <v>65.211735009090916</v>
      </c>
      <c r="K34" s="302">
        <v>74.823680334801679</v>
      </c>
      <c r="L34" s="303">
        <f t="shared" si="21"/>
        <v>-9.6119453257107637</v>
      </c>
      <c r="M34" s="301">
        <v>60.815224600000001</v>
      </c>
      <c r="N34" s="302">
        <v>70.679702599999999</v>
      </c>
      <c r="O34" s="303">
        <f t="shared" si="22"/>
        <v>-9.8644779999999983</v>
      </c>
      <c r="P34" s="301">
        <v>63.213916358159146</v>
      </c>
      <c r="Q34" s="302">
        <v>76.7170687845</v>
      </c>
      <c r="R34" s="303">
        <f t="shared" si="23"/>
        <v>-13.503152426340854</v>
      </c>
      <c r="S34" s="301">
        <v>66.258719906276184</v>
      </c>
      <c r="T34" s="302">
        <v>82.150064157883435</v>
      </c>
      <c r="U34" s="308">
        <f t="shared" si="25"/>
        <v>-15.891344251607251</v>
      </c>
      <c r="V34" s="310">
        <v>53.944655039694844</v>
      </c>
      <c r="W34" s="311">
        <v>85.650062729654906</v>
      </c>
      <c r="X34" s="308">
        <f t="shared" si="26"/>
        <v>-31.705407689960062</v>
      </c>
      <c r="Y34" s="301">
        <v>68.062360764792061</v>
      </c>
      <c r="Z34" s="302">
        <v>85.650062729654906</v>
      </c>
      <c r="AA34" s="308">
        <f t="shared" si="61"/>
        <v>-17.587701964862845</v>
      </c>
      <c r="AB34" s="301">
        <v>76.928971381883898</v>
      </c>
      <c r="AC34" s="302">
        <v>108.84492125326669</v>
      </c>
      <c r="AD34" s="308">
        <f t="shared" si="62"/>
        <v>-31.915949871382793</v>
      </c>
    </row>
    <row r="35" spans="2:30">
      <c r="C35" s="25"/>
      <c r="D35" s="24"/>
      <c r="E35" s="24"/>
      <c r="F35" s="24"/>
      <c r="G35" s="24"/>
      <c r="H35" s="24"/>
      <c r="I35" s="24"/>
      <c r="J35" s="24"/>
      <c r="K35" s="24"/>
      <c r="L35" s="24"/>
      <c r="M35" s="24"/>
      <c r="N35" s="24"/>
      <c r="O35" s="24"/>
      <c r="P35" s="24"/>
      <c r="Q35" s="24"/>
      <c r="R35" s="24"/>
    </row>
    <row r="36" spans="2:30">
      <c r="C36" s="26" t="s">
        <v>55</v>
      </c>
      <c r="D36" s="24"/>
      <c r="E36" s="24"/>
      <c r="F36" s="24"/>
      <c r="G36" s="24"/>
      <c r="H36" s="24"/>
      <c r="I36" s="24"/>
      <c r="J36" s="24"/>
      <c r="K36" s="24"/>
      <c r="L36" s="24"/>
      <c r="M36" s="24"/>
      <c r="N36" s="24"/>
      <c r="O36" s="24"/>
      <c r="P36" s="24"/>
      <c r="Q36" s="24"/>
      <c r="R36" s="24"/>
      <c r="S36" s="31"/>
      <c r="T36" s="31"/>
      <c r="U36" s="31"/>
      <c r="V36" s="31"/>
      <c r="W36" s="31"/>
      <c r="X36" s="31"/>
      <c r="Y36" s="31"/>
      <c r="Z36" s="31"/>
      <c r="AA36" s="31"/>
    </row>
    <row r="37" spans="2:30">
      <c r="C37" s="27" t="s">
        <v>121</v>
      </c>
      <c r="D37" s="27"/>
      <c r="E37" s="27"/>
      <c r="F37" s="27"/>
      <c r="G37" s="27"/>
      <c r="H37" s="27"/>
      <c r="I37" s="27"/>
      <c r="J37" s="27"/>
      <c r="K37" s="27"/>
      <c r="L37" s="27"/>
      <c r="M37" s="27"/>
      <c r="N37" s="27"/>
      <c r="O37" s="27"/>
      <c r="P37" s="27"/>
      <c r="Q37" s="27"/>
      <c r="R37" s="27"/>
      <c r="S37" s="31"/>
      <c r="T37" s="31"/>
      <c r="U37" s="31"/>
      <c r="V37" s="31"/>
      <c r="W37" s="31"/>
      <c r="X37" s="31"/>
      <c r="Y37" s="31"/>
      <c r="Z37" s="31"/>
      <c r="AA37" s="31"/>
    </row>
    <row r="38" spans="2:30">
      <c r="C38" s="27"/>
      <c r="D38" s="27"/>
      <c r="E38" s="27"/>
      <c r="F38" s="27"/>
      <c r="G38" s="27"/>
      <c r="H38" s="27"/>
      <c r="I38" s="27"/>
      <c r="J38" s="27"/>
      <c r="K38" s="27"/>
      <c r="L38" s="27"/>
      <c r="M38" s="27"/>
      <c r="N38" s="27"/>
      <c r="O38" s="27"/>
      <c r="P38" s="27"/>
      <c r="Q38" s="27"/>
      <c r="R38" s="27"/>
      <c r="S38" s="31"/>
      <c r="T38" s="31"/>
      <c r="U38" s="31"/>
      <c r="V38" s="31"/>
      <c r="W38" s="31"/>
      <c r="X38" s="31"/>
      <c r="Y38" s="31"/>
      <c r="Z38" s="31"/>
      <c r="AA38" s="31"/>
    </row>
    <row r="39" spans="2:30">
      <c r="B39" s="28"/>
      <c r="C39" s="47" t="s">
        <v>235</v>
      </c>
      <c r="D39" s="30"/>
      <c r="E39" s="30"/>
      <c r="F39" s="30"/>
      <c r="G39" s="30"/>
      <c r="H39" s="30"/>
      <c r="I39" s="30"/>
      <c r="J39" s="30"/>
      <c r="K39" s="31"/>
      <c r="L39" s="31"/>
      <c r="M39" s="31"/>
      <c r="N39" s="31"/>
      <c r="O39" s="31"/>
      <c r="P39" s="31"/>
      <c r="Q39" s="31"/>
      <c r="R39" s="31"/>
      <c r="S39" s="31"/>
      <c r="T39" s="31"/>
      <c r="U39" s="31"/>
      <c r="V39" s="31"/>
      <c r="W39" s="31"/>
      <c r="X39" s="31"/>
      <c r="Y39" s="31"/>
      <c r="Z39" s="31"/>
      <c r="AA39" s="31"/>
    </row>
    <row r="40" spans="2:30" ht="22.5" customHeight="1">
      <c r="B40" s="3"/>
      <c r="C40" s="28"/>
      <c r="D40" s="28"/>
      <c r="E40" s="28"/>
      <c r="F40" s="28"/>
      <c r="G40" s="28"/>
      <c r="H40" s="28"/>
      <c r="I40" s="28"/>
      <c r="J40" s="28"/>
      <c r="K40" s="28"/>
      <c r="L40" s="28"/>
      <c r="M40" s="28"/>
      <c r="N40" s="28"/>
      <c r="O40" s="28"/>
      <c r="P40" s="28"/>
      <c r="Q40" s="28"/>
      <c r="R40" s="28"/>
    </row>
  </sheetData>
  <mergeCells count="9">
    <mergeCell ref="AB10:AD10"/>
    <mergeCell ref="S10:U10"/>
    <mergeCell ref="V10:X10"/>
    <mergeCell ref="Y10:AA10"/>
    <mergeCell ref="D10:F10"/>
    <mergeCell ref="G10:I10"/>
    <mergeCell ref="J10:L10"/>
    <mergeCell ref="M10:O10"/>
    <mergeCell ref="P10:R10"/>
  </mergeCells>
  <pageMargins left="0.7" right="0.7" top="0.75" bottom="0.75" header="0.3" footer="0.3"/>
  <pageSetup scale="37" orientation="landscape" r:id="rId1"/>
  <ignoredErrors>
    <ignoredError sqref="AA24 AA26 AA30 U30 U26 U24 U15 X24 X26 X30 AA15 X15 AD15:AD37 I15:R15 I24:R24 I26:R26 I30:R30 I32:R32 F12:F15 F3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Q261"/>
  <sheetViews>
    <sheetView zoomScale="93" zoomScaleNormal="93" zoomScaleSheetLayoutView="80" workbookViewId="0">
      <pane xSplit="2" ySplit="3" topLeftCell="C4" activePane="bottomRight" state="frozen"/>
      <selection pane="topRight" activeCell="C1" sqref="C1"/>
      <selection pane="bottomLeft" activeCell="A4" sqref="A4"/>
      <selection pane="bottomRight" activeCell="C1" sqref="C1"/>
    </sheetView>
  </sheetViews>
  <sheetFormatPr defaultRowHeight="15"/>
  <cols>
    <col min="1" max="1" width="9.140625" style="2"/>
    <col min="2" max="2" width="70.140625" style="14" customWidth="1"/>
    <col min="3" max="3" width="11.42578125" style="14" customWidth="1"/>
    <col min="4" max="6" width="10.7109375" style="14" customWidth="1"/>
    <col min="7" max="7" width="10.7109375" style="9" customWidth="1"/>
    <col min="8" max="16384" width="9.140625" style="2"/>
  </cols>
  <sheetData>
    <row r="1" spans="2:17" ht="39" customHeight="1">
      <c r="B1" s="49" t="s">
        <v>244</v>
      </c>
      <c r="C1" s="49"/>
      <c r="D1" s="49"/>
      <c r="E1" s="49"/>
      <c r="F1" s="49"/>
      <c r="G1" s="49"/>
      <c r="H1" s="50"/>
      <c r="I1" s="50"/>
      <c r="J1" s="50"/>
      <c r="K1" s="50"/>
      <c r="L1" s="50"/>
      <c r="M1" s="50"/>
      <c r="N1" s="50"/>
      <c r="O1" s="50"/>
      <c r="P1" s="50"/>
      <c r="Q1" s="50"/>
    </row>
    <row r="2" spans="2:17" ht="18" customHeight="1" thickBot="1">
      <c r="B2" s="313" t="s">
        <v>246</v>
      </c>
      <c r="C2" s="324" t="s">
        <v>148</v>
      </c>
      <c r="D2" s="324"/>
      <c r="E2" s="324"/>
      <c r="F2" s="324"/>
      <c r="G2" s="324"/>
    </row>
    <row r="3" spans="2:17" s="7" customFormat="1" ht="33.75" thickBot="1">
      <c r="B3" s="77" t="s">
        <v>149</v>
      </c>
      <c r="C3" s="314">
        <v>2012</v>
      </c>
      <c r="D3" s="314">
        <v>2013</v>
      </c>
      <c r="E3" s="314" t="s">
        <v>223</v>
      </c>
      <c r="F3" s="314">
        <v>2015</v>
      </c>
      <c r="G3" s="315" t="s">
        <v>224</v>
      </c>
    </row>
    <row r="4" spans="2:17" ht="16.5">
      <c r="B4" s="52" t="s">
        <v>151</v>
      </c>
      <c r="C4" s="53"/>
      <c r="D4" s="53"/>
      <c r="E4" s="53"/>
      <c r="F4" s="53"/>
      <c r="G4" s="54"/>
    </row>
    <row r="5" spans="2:17" s="7" customFormat="1" ht="16.5">
      <c r="B5" s="55" t="s">
        <v>152</v>
      </c>
      <c r="C5" s="56">
        <v>3492.3399881019404</v>
      </c>
      <c r="D5" s="56">
        <v>3801.2</v>
      </c>
      <c r="E5" s="56">
        <v>3948.5680478015784</v>
      </c>
      <c r="F5" s="56">
        <v>4025.253764234455</v>
      </c>
      <c r="G5" s="56">
        <f>(F5/E5-1)*100</f>
        <v>1.942114597102429</v>
      </c>
    </row>
    <row r="6" spans="2:17" s="7" customFormat="1" ht="16.5">
      <c r="B6" s="57" t="s">
        <v>153</v>
      </c>
      <c r="C6" s="56">
        <v>1440.499785077059</v>
      </c>
      <c r="D6" s="56">
        <v>1603.5</v>
      </c>
      <c r="E6" s="56">
        <v>1662.8216225376495</v>
      </c>
      <c r="F6" s="56">
        <v>1772.387895609784</v>
      </c>
      <c r="G6" s="56">
        <f>(F6/E6-1)*100</f>
        <v>6.5891777919584671</v>
      </c>
    </row>
    <row r="7" spans="2:17" s="7" customFormat="1" ht="16.5">
      <c r="B7" s="58" t="s">
        <v>154</v>
      </c>
      <c r="C7" s="56">
        <v>45.326556665906601</v>
      </c>
      <c r="D7" s="56">
        <v>103.3</v>
      </c>
      <c r="E7" s="56">
        <v>80.539267704841222</v>
      </c>
      <c r="F7" s="56">
        <v>78.329631858779237</v>
      </c>
      <c r="G7" s="56">
        <f>(F7/E7-1)*100</f>
        <v>-2.7435509522632073</v>
      </c>
    </row>
    <row r="8" spans="2:17" ht="15.75">
      <c r="B8" s="59" t="s">
        <v>155</v>
      </c>
      <c r="C8" s="60">
        <v>20.765556665906601</v>
      </c>
      <c r="D8" s="60">
        <v>29.738782494030069</v>
      </c>
      <c r="E8" s="60">
        <v>26.945267704841221</v>
      </c>
      <c r="F8" s="60">
        <v>31.437631858779227</v>
      </c>
      <c r="G8" s="60">
        <f>(F8/E8-1)*100</f>
        <v>16.672182303577078</v>
      </c>
    </row>
    <row r="9" spans="2:17" ht="15.75">
      <c r="B9" s="61" t="s">
        <v>156</v>
      </c>
      <c r="C9" s="60">
        <v>24.561</v>
      </c>
      <c r="D9" s="60">
        <v>73.56</v>
      </c>
      <c r="E9" s="60">
        <v>53.594000000000001</v>
      </c>
      <c r="F9" s="60">
        <v>46.892000000000003</v>
      </c>
      <c r="G9" s="60">
        <f>(F9/E9-1)*100</f>
        <v>-12.505131171399775</v>
      </c>
    </row>
    <row r="10" spans="2:17" ht="15.75">
      <c r="B10" s="62" t="s">
        <v>157</v>
      </c>
      <c r="C10" s="60">
        <v>0</v>
      </c>
      <c r="D10" s="60">
        <v>0</v>
      </c>
      <c r="E10" s="60">
        <v>0</v>
      </c>
      <c r="F10" s="60">
        <v>0</v>
      </c>
      <c r="G10" s="60"/>
    </row>
    <row r="11" spans="2:17" s="7" customFormat="1" ht="16.5">
      <c r="B11" s="63" t="s">
        <v>158</v>
      </c>
      <c r="C11" s="56">
        <v>1395.1732284111524</v>
      </c>
      <c r="D11" s="56">
        <f>SUM(D12:D19)</f>
        <v>1500.1778101901502</v>
      </c>
      <c r="E11" s="56">
        <v>1582.2823548328083</v>
      </c>
      <c r="F11" s="56">
        <v>1694.0582637510047</v>
      </c>
      <c r="G11" s="56">
        <f t="shared" ref="G11:G24" si="0">(F11/E11-1)*100</f>
        <v>7.0642201486224021</v>
      </c>
    </row>
    <row r="12" spans="2:17" ht="15.75">
      <c r="B12" s="64" t="s">
        <v>159</v>
      </c>
      <c r="C12" s="65">
        <v>407.82780348127665</v>
      </c>
      <c r="D12" s="65">
        <v>416.61389572301925</v>
      </c>
      <c r="E12" s="65">
        <v>470.62051276842249</v>
      </c>
      <c r="F12" s="65">
        <v>566.6406330881498</v>
      </c>
      <c r="G12" s="60">
        <f t="shared" si="0"/>
        <v>20.40287614215741</v>
      </c>
    </row>
    <row r="13" spans="2:17" ht="15.75">
      <c r="B13" s="64" t="s">
        <v>160</v>
      </c>
      <c r="C13" s="65">
        <v>41.40100026884997</v>
      </c>
      <c r="D13" s="65">
        <v>44.079377373752564</v>
      </c>
      <c r="E13" s="65">
        <v>47.263548594117154</v>
      </c>
      <c r="F13" s="65">
        <v>49.50148335081596</v>
      </c>
      <c r="G13" s="60">
        <f t="shared" si="0"/>
        <v>4.7350121251313659</v>
      </c>
    </row>
    <row r="14" spans="2:17" ht="17.25" customHeight="1">
      <c r="B14" s="66" t="s">
        <v>161</v>
      </c>
      <c r="C14" s="65">
        <v>105.09833646596284</v>
      </c>
      <c r="D14" s="65">
        <v>129.27686060000002</v>
      </c>
      <c r="E14" s="65">
        <v>129.20875875840002</v>
      </c>
      <c r="F14" s="65">
        <v>128.97054408210499</v>
      </c>
      <c r="G14" s="60">
        <f t="shared" si="0"/>
        <v>-0.18436418597631565</v>
      </c>
    </row>
    <row r="15" spans="2:17" ht="15.75">
      <c r="B15" s="66" t="s">
        <v>162</v>
      </c>
      <c r="C15" s="65">
        <v>398.10134550277797</v>
      </c>
      <c r="D15" s="65">
        <v>398.156682087094</v>
      </c>
      <c r="E15" s="65">
        <v>412.34579176663169</v>
      </c>
      <c r="F15" s="65">
        <v>371.11121258996855</v>
      </c>
      <c r="G15" s="60">
        <f t="shared" si="0"/>
        <v>-9.9999999999999982</v>
      </c>
    </row>
    <row r="16" spans="2:17" ht="15.75">
      <c r="B16" s="67" t="s">
        <v>163</v>
      </c>
      <c r="C16" s="65">
        <v>11.634676359365544</v>
      </c>
      <c r="D16" s="65">
        <v>13.175230693747977</v>
      </c>
      <c r="E16" s="65">
        <v>16.240560000000002</v>
      </c>
      <c r="F16" s="65">
        <v>17.171794000000002</v>
      </c>
      <c r="G16" s="60">
        <f t="shared" si="0"/>
        <v>5.7340017831897461</v>
      </c>
    </row>
    <row r="17" spans="2:7" ht="16.5" customHeight="1">
      <c r="B17" s="68" t="s">
        <v>164</v>
      </c>
      <c r="C17" s="69">
        <v>347.34567666511236</v>
      </c>
      <c r="D17" s="69">
        <v>397.50298203631513</v>
      </c>
      <c r="E17" s="69">
        <v>402.75782209449869</v>
      </c>
      <c r="F17" s="69">
        <v>458.42750695479521</v>
      </c>
      <c r="G17" s="60">
        <f t="shared" si="0"/>
        <v>13.822123818922316</v>
      </c>
    </row>
    <row r="18" spans="2:7" ht="15.75">
      <c r="B18" s="64" t="s">
        <v>165</v>
      </c>
      <c r="C18" s="69">
        <v>81.858656636421287</v>
      </c>
      <c r="D18" s="69">
        <v>98.19091649096849</v>
      </c>
      <c r="E18" s="69">
        <v>100.19199999999999</v>
      </c>
      <c r="F18" s="69">
        <v>98.72</v>
      </c>
      <c r="G18" s="60">
        <f t="shared" si="0"/>
        <v>-1.4691791759821049</v>
      </c>
    </row>
    <row r="19" spans="2:7" ht="15.75">
      <c r="B19" s="64" t="s">
        <v>166</v>
      </c>
      <c r="C19" s="65">
        <v>1.9057330313858074</v>
      </c>
      <c r="D19" s="65">
        <v>3.1818651852529456</v>
      </c>
      <c r="E19" s="65">
        <v>3.6533608507384088</v>
      </c>
      <c r="F19" s="65">
        <v>3.5150896851700963</v>
      </c>
      <c r="G19" s="60">
        <f t="shared" si="0"/>
        <v>-3.7847661705896152</v>
      </c>
    </row>
    <row r="20" spans="2:7" s="7" customFormat="1" ht="16.5">
      <c r="B20" s="63" t="s">
        <v>167</v>
      </c>
      <c r="C20" s="56">
        <v>1966.4523347619386</v>
      </c>
      <c r="D20" s="56">
        <v>2124.3273237734352</v>
      </c>
      <c r="E20" s="56">
        <v>2196.8037212658032</v>
      </c>
      <c r="F20" s="56">
        <v>2154.8640547427867</v>
      </c>
      <c r="G20" s="56">
        <f t="shared" si="0"/>
        <v>-1.9091221540197822</v>
      </c>
    </row>
    <row r="21" spans="2:7" ht="15.75">
      <c r="B21" s="11" t="s">
        <v>168</v>
      </c>
      <c r="C21" s="60">
        <v>1966.4523347619386</v>
      </c>
      <c r="D21" s="60">
        <v>2124.3273237734352</v>
      </c>
      <c r="E21" s="60">
        <v>2196.8037212658032</v>
      </c>
      <c r="F21" s="60">
        <v>2154.8640547427867</v>
      </c>
      <c r="G21" s="60">
        <f t="shared" si="0"/>
        <v>-1.9091221540197822</v>
      </c>
    </row>
    <row r="22" spans="2:7" ht="15.75">
      <c r="B22" s="64" t="s">
        <v>169</v>
      </c>
      <c r="C22" s="65">
        <v>210.70866656851064</v>
      </c>
      <c r="D22" s="65">
        <v>232.22083502505507</v>
      </c>
      <c r="E22" s="65">
        <v>230.24969653784567</v>
      </c>
      <c r="F22" s="65">
        <v>232.2069440321377</v>
      </c>
      <c r="G22" s="60">
        <f t="shared" si="0"/>
        <v>0.85005432090561328</v>
      </c>
    </row>
    <row r="23" spans="2:7" ht="15.75">
      <c r="B23" s="64" t="s">
        <v>170</v>
      </c>
      <c r="C23" s="65">
        <v>613.25898693702982</v>
      </c>
      <c r="D23" s="65">
        <v>633.03506100000004</v>
      </c>
      <c r="E23" s="65">
        <v>618.58356866666668</v>
      </c>
      <c r="F23" s="65">
        <v>650.66414160652039</v>
      </c>
      <c r="G23" s="60">
        <f t="shared" si="0"/>
        <v>5.1861340269677925</v>
      </c>
    </row>
    <row r="24" spans="2:7" ht="15.75">
      <c r="B24" s="64" t="s">
        <v>171</v>
      </c>
      <c r="C24" s="70">
        <v>1142.4846812563981</v>
      </c>
      <c r="D24" s="70">
        <v>1259.0714277483801</v>
      </c>
      <c r="E24" s="70">
        <v>1347.9704560612909</v>
      </c>
      <c r="F24" s="70">
        <v>1271.9929691041289</v>
      </c>
      <c r="G24" s="60">
        <f t="shared" si="0"/>
        <v>-5.6364356218284506</v>
      </c>
    </row>
    <row r="25" spans="2:7" ht="15.75">
      <c r="B25" s="11" t="s">
        <v>172</v>
      </c>
      <c r="C25" s="65">
        <v>0</v>
      </c>
      <c r="D25" s="65">
        <v>0</v>
      </c>
      <c r="E25" s="65">
        <v>0</v>
      </c>
      <c r="F25" s="65">
        <v>0</v>
      </c>
      <c r="G25" s="60">
        <v>0</v>
      </c>
    </row>
    <row r="26" spans="2:7" s="7" customFormat="1" ht="16.5">
      <c r="B26" s="63" t="s">
        <v>173</v>
      </c>
      <c r="C26" s="71">
        <v>85.387868262942845</v>
      </c>
      <c r="D26" s="71">
        <v>73.404251320751769</v>
      </c>
      <c r="E26" s="71">
        <v>88.942703998125396</v>
      </c>
      <c r="F26" s="71">
        <v>98.001813881883891</v>
      </c>
      <c r="G26" s="56">
        <f>(F26/E26-1)*100</f>
        <v>10.18533221561313</v>
      </c>
    </row>
    <row r="27" spans="2:7" ht="15.75">
      <c r="B27" s="61" t="s">
        <v>174</v>
      </c>
      <c r="C27" s="65">
        <v>14.226892940000001</v>
      </c>
      <c r="D27" s="65">
        <v>13.45804684</v>
      </c>
      <c r="E27" s="65">
        <v>15.475</v>
      </c>
      <c r="F27" s="65">
        <v>16.012</v>
      </c>
      <c r="G27" s="60">
        <f>(F27/E27-1)*100</f>
        <v>3.4701130856219731</v>
      </c>
    </row>
    <row r="28" spans="2:7" ht="15.75">
      <c r="B28" s="61" t="s">
        <v>175</v>
      </c>
      <c r="C28" s="65">
        <v>4.9022554166666668</v>
      </c>
      <c r="D28" s="65">
        <v>6.0015494410569152</v>
      </c>
      <c r="E28" s="65">
        <v>5.4053432333333342</v>
      </c>
      <c r="F28" s="65">
        <v>5.0608424999999997</v>
      </c>
      <c r="G28" s="60">
        <f>(F28/E28-1)*100</f>
        <v>-6.3733368717251659</v>
      </c>
    </row>
    <row r="29" spans="2:7" ht="15.75">
      <c r="B29" s="61" t="s">
        <v>176</v>
      </c>
      <c r="C29" s="65">
        <v>66.258719906276184</v>
      </c>
      <c r="D29" s="65">
        <v>53.944655039694844</v>
      </c>
      <c r="E29" s="65">
        <v>68.062360764792061</v>
      </c>
      <c r="F29" s="65">
        <v>76.928971381883898</v>
      </c>
      <c r="G29" s="60">
        <f>(F29/E29-1)*100</f>
        <v>13.027186417663073</v>
      </c>
    </row>
    <row r="30" spans="2:7" ht="16.5">
      <c r="B30" s="52" t="s">
        <v>177</v>
      </c>
      <c r="C30" s="72"/>
      <c r="D30" s="72"/>
      <c r="E30" s="72"/>
      <c r="F30" s="72"/>
      <c r="G30" s="72"/>
    </row>
    <row r="31" spans="2:7" s="7" customFormat="1" ht="16.5">
      <c r="B31" s="63" t="s">
        <v>178</v>
      </c>
      <c r="C31" s="56">
        <v>4025.1214331697943</v>
      </c>
      <c r="D31" s="56">
        <v>4406.656634365183</v>
      </c>
      <c r="E31" s="56">
        <v>4648.7892616576855</v>
      </c>
      <c r="F31" s="56">
        <v>4652.1766586389504</v>
      </c>
      <c r="G31" s="56">
        <f t="shared" ref="G31:G54" si="1">(F31/E31-1)*100</f>
        <v>7.2866219366041207E-2</v>
      </c>
    </row>
    <row r="32" spans="2:7" s="7" customFormat="1" ht="16.5">
      <c r="B32" s="58" t="s">
        <v>179</v>
      </c>
      <c r="C32" s="56">
        <v>1559.9513759374727</v>
      </c>
      <c r="D32" s="56">
        <f>D33+D36</f>
        <v>1611.8543851767372</v>
      </c>
      <c r="E32" s="56">
        <v>1615.9715036405487</v>
      </c>
      <c r="F32" s="56">
        <v>1617.2046746854996</v>
      </c>
      <c r="G32" s="56">
        <f t="shared" si="1"/>
        <v>7.631143508242122E-2</v>
      </c>
    </row>
    <row r="33" spans="2:7" s="7" customFormat="1" ht="16.5">
      <c r="B33" s="63" t="s">
        <v>180</v>
      </c>
      <c r="C33" s="56">
        <v>686.43005809703652</v>
      </c>
      <c r="D33" s="56">
        <f>D34+D35</f>
        <v>700.89258282816229</v>
      </c>
      <c r="E33" s="56">
        <v>731.78192663322613</v>
      </c>
      <c r="F33" s="56">
        <v>680.70624955428343</v>
      </c>
      <c r="G33" s="56">
        <f t="shared" si="1"/>
        <v>-6.9796308463002221</v>
      </c>
    </row>
    <row r="34" spans="2:7" ht="15.75">
      <c r="B34" s="64" t="s">
        <v>181</v>
      </c>
      <c r="C34" s="65">
        <v>680.31421601303657</v>
      </c>
      <c r="D34" s="65">
        <v>700.74529817856228</v>
      </c>
      <c r="E34" s="65">
        <v>730.31317642282613</v>
      </c>
      <c r="F34" s="65">
        <v>678.11141031828345</v>
      </c>
      <c r="G34" s="60">
        <f t="shared" si="1"/>
        <v>-7.1478603686481623</v>
      </c>
    </row>
    <row r="35" spans="2:7" ht="15.75">
      <c r="B35" s="64" t="s">
        <v>182</v>
      </c>
      <c r="C35" s="65">
        <v>6.1158420839999996</v>
      </c>
      <c r="D35" s="65">
        <v>0.14728464959999998</v>
      </c>
      <c r="E35" s="65">
        <v>1.4687502104000001</v>
      </c>
      <c r="F35" s="65">
        <v>2.5948392359999994</v>
      </c>
      <c r="G35" s="60">
        <f t="shared" si="1"/>
        <v>76.669880121638911</v>
      </c>
    </row>
    <row r="36" spans="2:7" s="7" customFormat="1" ht="16.5">
      <c r="B36" s="73" t="s">
        <v>183</v>
      </c>
      <c r="C36" s="56">
        <v>873.52131784043615</v>
      </c>
      <c r="D36" s="56">
        <f>SUM(D37:D44)</f>
        <v>910.96180234857502</v>
      </c>
      <c r="E36" s="56">
        <v>884.18957700732244</v>
      </c>
      <c r="F36" s="56">
        <v>936.49842513121621</v>
      </c>
      <c r="G36" s="56">
        <f t="shared" si="1"/>
        <v>5.9160217994133291</v>
      </c>
    </row>
    <row r="37" spans="2:7" ht="15.75">
      <c r="B37" s="59" t="s">
        <v>184</v>
      </c>
      <c r="C37" s="65">
        <v>139.61450349225453</v>
      </c>
      <c r="D37" s="65">
        <v>148.43824000988815</v>
      </c>
      <c r="E37" s="65">
        <v>133.09614942858008</v>
      </c>
      <c r="F37" s="65">
        <v>139.72194507700976</v>
      </c>
      <c r="G37" s="60">
        <f t="shared" si="1"/>
        <v>4.9782023573755607</v>
      </c>
    </row>
    <row r="38" spans="2:7" ht="15.75">
      <c r="B38" s="59" t="s">
        <v>185</v>
      </c>
      <c r="C38" s="65">
        <v>142.60423290909861</v>
      </c>
      <c r="D38" s="65">
        <v>145.09116400828569</v>
      </c>
      <c r="E38" s="65">
        <v>140.66610779697947</v>
      </c>
      <c r="F38" s="65">
        <v>137.1460535260687</v>
      </c>
      <c r="G38" s="60">
        <f t="shared" si="1"/>
        <v>-2.5024181915882626</v>
      </c>
    </row>
    <row r="39" spans="2:7" ht="15.75">
      <c r="B39" s="59" t="s">
        <v>161</v>
      </c>
      <c r="C39" s="65">
        <v>209.09345764420695</v>
      </c>
      <c r="D39" s="65">
        <v>208.61430822086183</v>
      </c>
      <c r="E39" s="65">
        <v>206.24180622010869</v>
      </c>
      <c r="F39" s="65">
        <v>204.0919056814918</v>
      </c>
      <c r="G39" s="60">
        <f t="shared" si="1"/>
        <v>-1.0424174312759993</v>
      </c>
    </row>
    <row r="40" spans="2:7" ht="15.75">
      <c r="B40" s="59" t="s">
        <v>162</v>
      </c>
      <c r="C40" s="65">
        <v>97.285728070533338</v>
      </c>
      <c r="D40" s="65">
        <v>103.32911752957199</v>
      </c>
      <c r="E40" s="65">
        <v>104.41510655480779</v>
      </c>
      <c r="F40" s="65">
        <v>76.045522103866503</v>
      </c>
      <c r="G40" s="60">
        <f t="shared" si="1"/>
        <v>-27.170000000000016</v>
      </c>
    </row>
    <row r="41" spans="2:7" ht="15.75">
      <c r="B41" s="59" t="s">
        <v>163</v>
      </c>
      <c r="C41" s="65">
        <v>35.096869915197829</v>
      </c>
      <c r="D41" s="65">
        <v>35.038876099097195</v>
      </c>
      <c r="E41" s="65">
        <v>46.650390610532185</v>
      </c>
      <c r="F41" s="65">
        <v>47.935612302408671</v>
      </c>
      <c r="G41" s="60">
        <f t="shared" si="1"/>
        <v>2.7550073537569109</v>
      </c>
    </row>
    <row r="42" spans="2:7" ht="15.75">
      <c r="B42" s="59" t="s">
        <v>186</v>
      </c>
      <c r="C42" s="65">
        <v>215.34381991244072</v>
      </c>
      <c r="D42" s="65">
        <v>232.283884587052</v>
      </c>
      <c r="E42" s="65">
        <v>212.59741638160381</v>
      </c>
      <c r="F42" s="65">
        <v>287.63920213332693</v>
      </c>
      <c r="G42" s="60">
        <f t="shared" si="1"/>
        <v>35.297600050334644</v>
      </c>
    </row>
    <row r="43" spans="2:7" ht="15.75">
      <c r="B43" s="59" t="s">
        <v>187</v>
      </c>
      <c r="C43" s="69">
        <v>13.388415215999997</v>
      </c>
      <c r="D43" s="69">
        <v>15.295156846000001</v>
      </c>
      <c r="E43" s="69">
        <v>10.395543</v>
      </c>
      <c r="F43" s="69">
        <v>11.667080866999996</v>
      </c>
      <c r="G43" s="60">
        <f t="shared" si="1"/>
        <v>12.231567576604663</v>
      </c>
    </row>
    <row r="44" spans="2:7" ht="15.75">
      <c r="B44" s="59" t="s">
        <v>188</v>
      </c>
      <c r="C44" s="65">
        <v>21.094290680704262</v>
      </c>
      <c r="D44" s="65">
        <v>22.871055047818118</v>
      </c>
      <c r="E44" s="65">
        <v>30.127057014710431</v>
      </c>
      <c r="F44" s="65">
        <v>32.251103440043948</v>
      </c>
      <c r="G44" s="60">
        <f t="shared" si="1"/>
        <v>7.0502951028253102</v>
      </c>
    </row>
    <row r="45" spans="2:7" s="7" customFormat="1" ht="16.5">
      <c r="B45" s="57" t="s">
        <v>189</v>
      </c>
      <c r="C45" s="56">
        <v>2233.469630741105</v>
      </c>
      <c r="D45" s="56">
        <f>D46+D50</f>
        <v>2565.841479547073</v>
      </c>
      <c r="E45" s="56">
        <v>2760.4783179144601</v>
      </c>
      <c r="F45" s="56">
        <v>2783.86482736685</v>
      </c>
      <c r="G45" s="56">
        <f t="shared" si="1"/>
        <v>0.84719047784653778</v>
      </c>
    </row>
    <row r="46" spans="2:7" ht="15.75">
      <c r="B46" s="62" t="s">
        <v>168</v>
      </c>
      <c r="C46" s="60">
        <v>2219.5371952843525</v>
      </c>
      <c r="D46" s="60">
        <f>D47+D48+D49</f>
        <v>2552.4055212681205</v>
      </c>
      <c r="E46" s="60">
        <v>2745.562130678135</v>
      </c>
      <c r="F46" s="60">
        <v>2771.0226267518483</v>
      </c>
      <c r="G46" s="60">
        <f t="shared" si="1"/>
        <v>0.9273327232053763</v>
      </c>
    </row>
    <row r="47" spans="2:7" s="7" customFormat="1" ht="15.75">
      <c r="B47" s="61" t="s">
        <v>169</v>
      </c>
      <c r="C47" s="65">
        <v>870.19323678253545</v>
      </c>
      <c r="D47" s="65">
        <v>777.12192137766124</v>
      </c>
      <c r="E47" s="65">
        <v>480.04440023464792</v>
      </c>
      <c r="F47" s="65">
        <v>722.66638004396361</v>
      </c>
      <c r="G47" s="60">
        <f t="shared" si="1"/>
        <v>50.541570673612888</v>
      </c>
    </row>
    <row r="48" spans="2:7" s="7" customFormat="1" ht="15.75">
      <c r="B48" s="61" t="s">
        <v>170</v>
      </c>
      <c r="C48" s="65">
        <v>73.470005583749995</v>
      </c>
      <c r="D48" s="65">
        <v>54.648250379201372</v>
      </c>
      <c r="E48" s="65">
        <v>29.552762492243371</v>
      </c>
      <c r="F48" s="65">
        <v>29.77046754484185</v>
      </c>
      <c r="G48" s="60">
        <f t="shared" si="1"/>
        <v>0.73666565910925907</v>
      </c>
    </row>
    <row r="49" spans="2:7" s="7" customFormat="1" ht="15.75">
      <c r="B49" s="61" t="s">
        <v>171</v>
      </c>
      <c r="C49" s="70">
        <v>1275.8739529180671</v>
      </c>
      <c r="D49" s="70">
        <v>1720.6353495112578</v>
      </c>
      <c r="E49" s="70">
        <v>2235.9649679512436</v>
      </c>
      <c r="F49" s="70">
        <v>2018.5857791630428</v>
      </c>
      <c r="G49" s="60">
        <f t="shared" si="1"/>
        <v>-9.7219407237573829</v>
      </c>
    </row>
    <row r="50" spans="2:7" s="7" customFormat="1" ht="15.75">
      <c r="B50" s="74" t="s">
        <v>172</v>
      </c>
      <c r="C50" s="65">
        <v>13.932435456752383</v>
      </c>
      <c r="D50" s="65">
        <v>13.43595827895272</v>
      </c>
      <c r="E50" s="65">
        <v>14.91618723632501</v>
      </c>
      <c r="F50" s="65">
        <v>12.842200615001849</v>
      </c>
      <c r="G50" s="60">
        <f t="shared" si="1"/>
        <v>-13.90426781632531</v>
      </c>
    </row>
    <row r="51" spans="2:7" s="7" customFormat="1" ht="16.5">
      <c r="B51" s="57" t="s">
        <v>190</v>
      </c>
      <c r="C51" s="71">
        <v>231.70042649121677</v>
      </c>
      <c r="D51" s="71">
        <f>D52+D53+D54</f>
        <v>228.96076964137313</v>
      </c>
      <c r="E51" s="71">
        <v>272.3394401026768</v>
      </c>
      <c r="F51" s="71">
        <v>251.10715658660004</v>
      </c>
      <c r="G51" s="56">
        <f t="shared" si="1"/>
        <v>-7.7962573133262714</v>
      </c>
    </row>
    <row r="52" spans="2:7" s="7" customFormat="1" ht="15.75">
      <c r="B52" s="75" t="s">
        <v>174</v>
      </c>
      <c r="C52" s="65">
        <v>0.60935499999999998</v>
      </c>
      <c r="D52" s="65">
        <v>0.73380822999999995</v>
      </c>
      <c r="E52" s="65">
        <v>0.55300000000000005</v>
      </c>
      <c r="F52" s="65">
        <v>0.97401450000000001</v>
      </c>
      <c r="G52" s="60">
        <f t="shared" si="1"/>
        <v>76.132820976491857</v>
      </c>
    </row>
    <row r="53" spans="2:7" s="7" customFormat="1" ht="15.75">
      <c r="B53" s="75" t="s">
        <v>175</v>
      </c>
      <c r="C53" s="65">
        <v>148.94100733333335</v>
      </c>
      <c r="D53" s="65">
        <v>145.52919343516251</v>
      </c>
      <c r="E53" s="65">
        <v>149.92599581666667</v>
      </c>
      <c r="F53" s="65">
        <v>141.28822083333336</v>
      </c>
      <c r="G53" s="60">
        <f t="shared" si="1"/>
        <v>-5.7613590867162223</v>
      </c>
    </row>
    <row r="54" spans="2:7" s="7" customFormat="1" ht="15.75">
      <c r="B54" s="75" t="s">
        <v>176</v>
      </c>
      <c r="C54" s="65">
        <v>82.150064157883421</v>
      </c>
      <c r="D54" s="65">
        <v>82.697767976210613</v>
      </c>
      <c r="E54" s="65">
        <v>121.86044428601014</v>
      </c>
      <c r="F54" s="65">
        <v>108.84492125326669</v>
      </c>
      <c r="G54" s="65">
        <f t="shared" si="1"/>
        <v>-10.680679123568282</v>
      </c>
    </row>
    <row r="55" spans="2:7" s="7" customFormat="1" ht="15.75">
      <c r="B55" s="64"/>
      <c r="C55" s="76"/>
      <c r="D55" s="76"/>
      <c r="E55" s="76"/>
      <c r="F55" s="76"/>
      <c r="G55" s="8"/>
    </row>
    <row r="56" spans="2:7" s="7" customFormat="1" ht="21.75" customHeight="1">
      <c r="C56" s="51"/>
      <c r="D56" s="51"/>
      <c r="E56" s="51"/>
      <c r="F56" s="51"/>
      <c r="G56" s="51"/>
    </row>
    <row r="57" spans="2:7" s="7" customFormat="1" ht="16.5">
      <c r="B57" s="77"/>
      <c r="C57" s="78"/>
      <c r="D57" s="78"/>
      <c r="E57" s="78"/>
      <c r="F57" s="78"/>
      <c r="G57" s="79"/>
    </row>
    <row r="58" spans="2:7" s="7" customFormat="1" ht="16.5">
      <c r="B58" s="80"/>
      <c r="C58" s="81"/>
      <c r="D58" s="81"/>
      <c r="E58" s="89"/>
      <c r="F58" s="89"/>
      <c r="G58" s="60"/>
    </row>
    <row r="59" spans="2:7" s="7" customFormat="1" ht="16.5">
      <c r="B59" s="63"/>
      <c r="C59" s="81"/>
      <c r="D59" s="81"/>
      <c r="E59" s="89"/>
      <c r="F59" s="89"/>
      <c r="G59" s="60"/>
    </row>
    <row r="60" spans="2:7" s="7" customFormat="1" ht="16.5">
      <c r="B60" s="63"/>
      <c r="C60" s="81"/>
      <c r="D60" s="81"/>
      <c r="E60" s="89"/>
      <c r="F60" s="89"/>
      <c r="G60" s="56"/>
    </row>
    <row r="61" spans="2:7" ht="16.5">
      <c r="B61" s="63"/>
      <c r="C61" s="81"/>
      <c r="D61" s="81"/>
      <c r="E61" s="89"/>
      <c r="F61" s="89"/>
      <c r="G61" s="56"/>
    </row>
    <row r="62" spans="2:7" ht="15.75">
      <c r="B62" s="66"/>
      <c r="C62" s="82"/>
      <c r="D62" s="82"/>
      <c r="E62" s="90"/>
      <c r="F62" s="90"/>
      <c r="G62" s="60"/>
    </row>
    <row r="63" spans="2:7" ht="15.75">
      <c r="B63" s="66"/>
      <c r="C63" s="82"/>
      <c r="D63" s="82"/>
      <c r="E63" s="90"/>
      <c r="F63" s="90"/>
      <c r="G63" s="60"/>
    </row>
    <row r="64" spans="2:7" ht="15.75">
      <c r="B64" s="66"/>
      <c r="C64" s="82"/>
      <c r="D64" s="82"/>
      <c r="E64" s="90"/>
      <c r="F64" s="90"/>
      <c r="G64" s="60"/>
    </row>
    <row r="65" spans="2:7" ht="15.75">
      <c r="B65" s="66"/>
      <c r="C65" s="82"/>
      <c r="D65" s="82"/>
      <c r="E65" s="90"/>
      <c r="F65" s="90"/>
      <c r="G65" s="60"/>
    </row>
    <row r="66" spans="2:7" ht="15.75">
      <c r="B66" s="66"/>
      <c r="C66" s="82"/>
      <c r="D66" s="82"/>
      <c r="E66" s="90"/>
      <c r="F66" s="90"/>
      <c r="G66" s="60"/>
    </row>
    <row r="67" spans="2:7" ht="15.75">
      <c r="B67" s="66"/>
      <c r="C67" s="82"/>
      <c r="D67" s="82"/>
      <c r="E67" s="90"/>
      <c r="F67" s="90"/>
      <c r="G67" s="60"/>
    </row>
    <row r="68" spans="2:7" ht="15.75">
      <c r="B68" s="66"/>
      <c r="C68" s="82"/>
      <c r="D68" s="82"/>
      <c r="E68" s="90"/>
      <c r="F68" s="90"/>
      <c r="G68" s="60"/>
    </row>
    <row r="69" spans="2:7" ht="15.75">
      <c r="B69" s="66"/>
      <c r="C69" s="82"/>
      <c r="D69" s="82"/>
      <c r="E69" s="90"/>
      <c r="F69" s="90"/>
      <c r="G69" s="60"/>
    </row>
    <row r="70" spans="2:7" ht="16.5">
      <c r="B70" s="57"/>
      <c r="C70" s="84"/>
      <c r="D70" s="84"/>
      <c r="E70" s="89"/>
      <c r="F70" s="89"/>
      <c r="G70" s="56"/>
    </row>
    <row r="71" spans="2:7" ht="15.75">
      <c r="B71" s="74"/>
      <c r="C71" s="85"/>
      <c r="D71" s="85"/>
      <c r="E71" s="90"/>
      <c r="F71" s="90"/>
      <c r="G71" s="60"/>
    </row>
    <row r="72" spans="2:7" ht="15.75">
      <c r="B72" s="68"/>
      <c r="C72" s="82"/>
      <c r="D72" s="82"/>
      <c r="E72" s="90"/>
      <c r="F72" s="90"/>
      <c r="G72" s="60"/>
    </row>
    <row r="73" spans="2:7" ht="15.75">
      <c r="B73" s="68"/>
      <c r="C73" s="82"/>
      <c r="D73" s="82"/>
      <c r="E73" s="90"/>
      <c r="F73" s="90"/>
      <c r="G73" s="60"/>
    </row>
    <row r="74" spans="2:7" ht="15.75">
      <c r="B74" s="68"/>
      <c r="C74" s="82"/>
      <c r="D74" s="82"/>
      <c r="E74" s="90"/>
      <c r="F74" s="90"/>
      <c r="G74" s="60"/>
    </row>
    <row r="75" spans="2:7" ht="15.75">
      <c r="B75" s="74"/>
      <c r="C75" s="82"/>
      <c r="D75" s="82"/>
      <c r="E75" s="90"/>
      <c r="F75" s="90"/>
      <c r="G75" s="60"/>
    </row>
    <row r="76" spans="2:7" ht="16.5">
      <c r="B76" s="57"/>
      <c r="C76" s="81"/>
      <c r="D76" s="81"/>
      <c r="E76" s="89"/>
      <c r="F76" s="89"/>
      <c r="G76" s="56"/>
    </row>
    <row r="77" spans="2:7" s="7" customFormat="1" ht="15.75">
      <c r="B77" s="75"/>
      <c r="C77" s="82"/>
      <c r="D77" s="82"/>
      <c r="E77" s="91"/>
      <c r="F77" s="91"/>
      <c r="G77" s="60"/>
    </row>
    <row r="78" spans="2:7" s="7" customFormat="1" ht="15.75">
      <c r="B78" s="75"/>
      <c r="C78" s="82"/>
      <c r="D78" s="82"/>
      <c r="E78" s="91"/>
      <c r="F78" s="91"/>
      <c r="G78" s="60"/>
    </row>
    <row r="79" spans="2:7" s="7" customFormat="1" ht="15.75">
      <c r="B79" s="75"/>
      <c r="C79" s="82"/>
      <c r="D79" s="82"/>
      <c r="E79" s="91"/>
      <c r="F79" s="91"/>
      <c r="G79" s="82"/>
    </row>
    <row r="80" spans="2:7" ht="15.75">
      <c r="B80" s="11"/>
      <c r="C80" s="86"/>
      <c r="D80" s="86"/>
      <c r="E80" s="86"/>
      <c r="F80" s="86"/>
      <c r="G80" s="86"/>
    </row>
    <row r="81" spans="2:12" ht="16.5">
      <c r="B81" s="87"/>
      <c r="C81" s="81"/>
      <c r="D81" s="81"/>
      <c r="E81" s="81"/>
      <c r="F81" s="81"/>
      <c r="G81" s="81"/>
    </row>
    <row r="82" spans="2:12" ht="16.5">
      <c r="B82" s="64"/>
      <c r="C82" s="78"/>
      <c r="D82" s="78"/>
      <c r="E82" s="78"/>
      <c r="F82" s="78"/>
      <c r="G82" s="79"/>
    </row>
    <row r="83" spans="2:12" s="7" customFormat="1" ht="16.5">
      <c r="B83" s="88"/>
      <c r="C83" s="81"/>
      <c r="D83" s="89"/>
      <c r="E83" s="89"/>
      <c r="F83" s="89"/>
      <c r="G83" s="56"/>
    </row>
    <row r="84" spans="2:12" ht="12.75" customHeight="1">
      <c r="B84" s="64"/>
      <c r="C84" s="82"/>
      <c r="D84" s="90"/>
      <c r="E84" s="90"/>
      <c r="F84" s="90"/>
      <c r="G84" s="82"/>
    </row>
    <row r="85" spans="2:12" s="7" customFormat="1" ht="16.5">
      <c r="B85" s="87"/>
      <c r="C85" s="81"/>
      <c r="D85" s="89"/>
      <c r="E85" s="89"/>
      <c r="F85" s="89"/>
      <c r="G85" s="81"/>
    </row>
    <row r="86" spans="2:12" s="7" customFormat="1" ht="16.5">
      <c r="B86" s="88"/>
      <c r="C86" s="81"/>
      <c r="D86" s="81"/>
      <c r="E86" s="81"/>
      <c r="F86" s="81"/>
      <c r="G86" s="56"/>
      <c r="L86" s="2"/>
    </row>
    <row r="87" spans="2:12" ht="15.75">
      <c r="B87" s="64"/>
      <c r="C87" s="86"/>
      <c r="D87" s="86"/>
      <c r="E87" s="86"/>
      <c r="F87" s="86"/>
      <c r="G87" s="60"/>
      <c r="J87" s="7"/>
      <c r="K87" s="7"/>
      <c r="L87" s="7"/>
    </row>
    <row r="88" spans="2:12" ht="15.75">
      <c r="B88" s="64"/>
      <c r="C88" s="86"/>
      <c r="D88" s="86"/>
      <c r="E88" s="86"/>
      <c r="F88" s="86"/>
      <c r="G88" s="60"/>
      <c r="L88" s="7"/>
    </row>
    <row r="89" spans="2:12" ht="15.75">
      <c r="B89" s="64"/>
      <c r="C89" s="86"/>
      <c r="D89" s="86"/>
      <c r="E89" s="86"/>
      <c r="F89" s="86"/>
      <c r="G89" s="60"/>
      <c r="J89" s="7"/>
      <c r="K89" s="7"/>
    </row>
    <row r="90" spans="2:12" ht="15.75">
      <c r="B90" s="64"/>
      <c r="C90" s="86"/>
      <c r="D90" s="86"/>
      <c r="E90" s="86"/>
      <c r="F90" s="86"/>
      <c r="G90" s="60"/>
    </row>
    <row r="91" spans="2:12" ht="15.75">
      <c r="B91" s="11"/>
      <c r="C91" s="86"/>
      <c r="D91" s="86"/>
      <c r="E91" s="86"/>
      <c r="F91" s="86"/>
      <c r="G91" s="60"/>
      <c r="J91" s="7"/>
      <c r="K91" s="7"/>
    </row>
    <row r="92" spans="2:12" s="7" customFormat="1" ht="16.5">
      <c r="B92" s="88"/>
      <c r="C92" s="81"/>
      <c r="D92" s="81"/>
      <c r="E92" s="81"/>
      <c r="F92" s="81"/>
      <c r="G92" s="56"/>
      <c r="L92" s="2"/>
    </row>
    <row r="93" spans="2:12" ht="15.75">
      <c r="B93" s="64"/>
      <c r="C93" s="86"/>
      <c r="D93" s="86"/>
      <c r="E93" s="86"/>
      <c r="F93" s="86"/>
      <c r="G93" s="60"/>
    </row>
    <row r="94" spans="2:12" ht="15.75">
      <c r="B94" s="64"/>
      <c r="C94" s="86"/>
      <c r="D94" s="86"/>
      <c r="E94" s="86"/>
      <c r="F94" s="86"/>
      <c r="G94" s="60"/>
      <c r="L94" s="7"/>
    </row>
    <row r="95" spans="2:12" ht="15.75">
      <c r="B95" s="64"/>
      <c r="C95" s="86"/>
      <c r="D95" s="86"/>
      <c r="E95" s="86"/>
      <c r="F95" s="86"/>
      <c r="G95" s="60"/>
    </row>
    <row r="96" spans="2:12" ht="15.75">
      <c r="B96" s="64"/>
      <c r="C96" s="86"/>
      <c r="D96" s="86"/>
      <c r="E96" s="86"/>
      <c r="F96" s="86"/>
      <c r="G96" s="60"/>
    </row>
    <row r="97" spans="2:12" s="7" customFormat="1" ht="16.5">
      <c r="B97" s="63"/>
      <c r="C97" s="81"/>
      <c r="D97" s="81"/>
      <c r="E97" s="81"/>
      <c r="F97" s="81"/>
      <c r="G97" s="56"/>
      <c r="J97" s="2"/>
      <c r="K97" s="2"/>
      <c r="L97" s="2"/>
    </row>
    <row r="98" spans="2:12" ht="15.75">
      <c r="B98" s="64"/>
      <c r="C98" s="82"/>
      <c r="D98" s="82"/>
      <c r="E98" s="82"/>
      <c r="F98" s="82"/>
      <c r="G98" s="60"/>
      <c r="J98" s="7"/>
      <c r="K98" s="7"/>
    </row>
    <row r="99" spans="2:12" s="7" customFormat="1" ht="16.5">
      <c r="B99" s="63"/>
      <c r="C99" s="81"/>
      <c r="D99" s="81"/>
      <c r="E99" s="81"/>
      <c r="F99" s="81"/>
      <c r="G99" s="56"/>
      <c r="J99" s="2"/>
      <c r="K99" s="2"/>
    </row>
    <row r="100" spans="2:12" ht="15.75">
      <c r="C100" s="11"/>
      <c r="D100" s="11"/>
      <c r="E100" s="11"/>
      <c r="F100" s="11"/>
      <c r="G100" s="8"/>
    </row>
    <row r="101" spans="2:12" ht="15.75" customHeight="1">
      <c r="B101" s="325"/>
      <c r="C101" s="325"/>
      <c r="D101" s="325"/>
      <c r="E101" s="325"/>
      <c r="F101" s="325"/>
      <c r="G101" s="325"/>
      <c r="J101" s="7"/>
      <c r="K101" s="7"/>
      <c r="L101" s="7"/>
    </row>
    <row r="102" spans="2:12" ht="18.75" customHeight="1">
      <c r="B102" s="326"/>
      <c r="C102" s="326"/>
      <c r="D102" s="326"/>
      <c r="E102" s="326"/>
      <c r="F102" s="326"/>
      <c r="G102" s="8"/>
    </row>
    <row r="103" spans="2:12" ht="15.75">
      <c r="B103" s="11"/>
      <c r="C103" s="11"/>
      <c r="D103" s="11"/>
      <c r="E103" s="11"/>
      <c r="F103" s="11"/>
      <c r="G103" s="8"/>
    </row>
    <row r="104" spans="2:12" ht="15.75">
      <c r="B104" s="11"/>
      <c r="C104" s="11"/>
      <c r="D104" s="11"/>
      <c r="E104" s="11"/>
      <c r="F104" s="11"/>
      <c r="G104" s="8"/>
    </row>
    <row r="105" spans="2:12" ht="15.75">
      <c r="B105" s="11"/>
      <c r="C105" s="11"/>
      <c r="D105" s="11"/>
      <c r="E105" s="11"/>
      <c r="F105" s="11"/>
      <c r="G105" s="8"/>
    </row>
    <row r="106" spans="2:12" ht="15.75">
      <c r="B106" s="11"/>
      <c r="C106" s="11"/>
      <c r="D106" s="11"/>
      <c r="E106" s="11"/>
      <c r="F106" s="11"/>
      <c r="G106" s="8"/>
    </row>
    <row r="107" spans="2:12" ht="15.75">
      <c r="B107" s="92"/>
      <c r="C107" s="11"/>
      <c r="D107" s="11"/>
      <c r="E107" s="11"/>
      <c r="F107" s="11"/>
      <c r="G107" s="8"/>
    </row>
    <row r="108" spans="2:12" ht="15.75">
      <c r="B108" s="92"/>
      <c r="C108" s="11"/>
      <c r="D108" s="11"/>
      <c r="E108" s="11"/>
      <c r="F108" s="11"/>
      <c r="G108" s="8"/>
    </row>
    <row r="109" spans="2:12" ht="15.75">
      <c r="B109" s="92"/>
      <c r="C109" s="11"/>
      <c r="D109" s="11"/>
      <c r="E109" s="11"/>
      <c r="F109" s="11"/>
      <c r="G109" s="8"/>
    </row>
    <row r="110" spans="2:12" ht="15.75">
      <c r="B110" s="92"/>
      <c r="C110" s="11"/>
      <c r="D110" s="11"/>
      <c r="E110" s="11"/>
      <c r="F110" s="11"/>
      <c r="G110" s="8"/>
    </row>
    <row r="111" spans="2:12" ht="15.75">
      <c r="B111" s="92"/>
      <c r="C111" s="11"/>
      <c r="D111" s="11"/>
      <c r="E111" s="11"/>
      <c r="F111" s="11"/>
      <c r="G111" s="8"/>
    </row>
    <row r="112" spans="2:12" ht="15.75">
      <c r="B112" s="92"/>
      <c r="C112" s="11"/>
      <c r="D112" s="11"/>
      <c r="E112" s="11"/>
      <c r="F112" s="11"/>
      <c r="G112" s="8"/>
    </row>
    <row r="113" spans="2:7" ht="15.75">
      <c r="B113" s="11"/>
      <c r="C113" s="11"/>
      <c r="D113" s="11"/>
      <c r="E113" s="11"/>
      <c r="F113" s="11"/>
      <c r="G113" s="8"/>
    </row>
    <row r="114" spans="2:7" ht="15.75">
      <c r="B114" s="11"/>
      <c r="C114" s="11"/>
      <c r="D114" s="11"/>
      <c r="E114" s="11"/>
      <c r="F114" s="11"/>
      <c r="G114" s="8"/>
    </row>
    <row r="115" spans="2:7" ht="15.75">
      <c r="B115" s="11"/>
      <c r="C115" s="11"/>
      <c r="D115" s="11"/>
      <c r="E115" s="11"/>
      <c r="F115" s="11"/>
      <c r="G115" s="8"/>
    </row>
    <row r="116" spans="2:7" ht="15.75">
      <c r="B116" s="11"/>
      <c r="C116" s="11"/>
      <c r="D116" s="11"/>
      <c r="E116" s="11"/>
      <c r="F116" s="11"/>
      <c r="G116" s="8"/>
    </row>
    <row r="117" spans="2:7" ht="15.75">
      <c r="B117" s="11"/>
      <c r="C117" s="11"/>
      <c r="D117" s="11"/>
      <c r="E117" s="11"/>
      <c r="F117" s="11"/>
      <c r="G117" s="8"/>
    </row>
    <row r="118" spans="2:7" ht="15.75">
      <c r="B118" s="11"/>
      <c r="C118" s="11"/>
      <c r="D118" s="11"/>
      <c r="E118" s="11"/>
      <c r="F118" s="11"/>
      <c r="G118" s="8"/>
    </row>
    <row r="119" spans="2:7" ht="15.75">
      <c r="B119" s="11"/>
      <c r="C119" s="11"/>
      <c r="D119" s="11"/>
      <c r="E119" s="11"/>
      <c r="F119" s="11"/>
      <c r="G119" s="8"/>
    </row>
    <row r="120" spans="2:7" ht="15.75">
      <c r="B120" s="11"/>
      <c r="C120" s="11"/>
      <c r="D120" s="11"/>
      <c r="E120" s="11"/>
      <c r="F120" s="11"/>
      <c r="G120" s="8"/>
    </row>
    <row r="121" spans="2:7" ht="15.75">
      <c r="B121" s="11"/>
      <c r="C121" s="11"/>
      <c r="D121" s="11"/>
      <c r="E121" s="11"/>
      <c r="F121" s="11"/>
      <c r="G121" s="8"/>
    </row>
    <row r="122" spans="2:7" ht="15.75">
      <c r="B122" s="11"/>
      <c r="C122" s="11"/>
      <c r="D122" s="11"/>
      <c r="E122" s="11"/>
      <c r="F122" s="11"/>
      <c r="G122" s="8"/>
    </row>
    <row r="123" spans="2:7" ht="15.75">
      <c r="B123" s="11"/>
      <c r="C123" s="11"/>
      <c r="D123" s="11"/>
      <c r="E123" s="11"/>
      <c r="F123" s="11"/>
      <c r="G123" s="8"/>
    </row>
    <row r="124" spans="2:7" ht="15.75">
      <c r="B124" s="11"/>
      <c r="C124" s="11"/>
      <c r="D124" s="11"/>
      <c r="E124" s="11"/>
      <c r="F124" s="11"/>
      <c r="G124" s="8"/>
    </row>
    <row r="125" spans="2:7" ht="15.75">
      <c r="B125" s="11"/>
      <c r="C125" s="11"/>
      <c r="D125" s="11"/>
      <c r="E125" s="11"/>
      <c r="F125" s="11"/>
      <c r="G125" s="8"/>
    </row>
    <row r="126" spans="2:7" ht="15.75">
      <c r="B126" s="11"/>
      <c r="C126" s="11"/>
      <c r="D126" s="11"/>
      <c r="E126" s="11"/>
      <c r="F126" s="11"/>
      <c r="G126" s="8"/>
    </row>
    <row r="127" spans="2:7" ht="15.75">
      <c r="B127" s="11"/>
      <c r="C127" s="11"/>
      <c r="D127" s="11"/>
      <c r="E127" s="11"/>
      <c r="F127" s="11"/>
      <c r="G127" s="8"/>
    </row>
    <row r="128" spans="2:7" ht="15.75">
      <c r="B128" s="11"/>
      <c r="C128" s="11"/>
      <c r="D128" s="11"/>
      <c r="E128" s="11"/>
      <c r="F128" s="11"/>
      <c r="G128" s="8"/>
    </row>
    <row r="129" spans="2:7" ht="15.75">
      <c r="B129" s="11"/>
      <c r="C129" s="11"/>
      <c r="D129" s="11"/>
      <c r="E129" s="11"/>
      <c r="F129" s="11"/>
      <c r="G129" s="8"/>
    </row>
    <row r="130" spans="2:7" ht="15.75">
      <c r="B130" s="11"/>
      <c r="C130" s="11"/>
      <c r="D130" s="11"/>
      <c r="E130" s="11"/>
      <c r="F130" s="11"/>
      <c r="G130" s="8"/>
    </row>
    <row r="131" spans="2:7" ht="15.75">
      <c r="B131" s="11"/>
      <c r="C131" s="11"/>
      <c r="D131" s="11"/>
      <c r="E131" s="11"/>
      <c r="F131" s="11"/>
      <c r="G131" s="8"/>
    </row>
    <row r="132" spans="2:7" ht="15.75">
      <c r="B132" s="11"/>
      <c r="C132" s="11"/>
      <c r="D132" s="11"/>
      <c r="E132" s="11"/>
      <c r="F132" s="11"/>
      <c r="G132" s="8"/>
    </row>
    <row r="133" spans="2:7" ht="15.75">
      <c r="B133" s="11"/>
      <c r="C133" s="11"/>
      <c r="D133" s="11"/>
      <c r="E133" s="11"/>
      <c r="F133" s="11"/>
      <c r="G133" s="8"/>
    </row>
    <row r="134" spans="2:7" ht="15.75">
      <c r="B134" s="11"/>
      <c r="C134" s="11"/>
      <c r="D134" s="11"/>
      <c r="E134" s="11"/>
      <c r="F134" s="11"/>
      <c r="G134" s="8"/>
    </row>
    <row r="135" spans="2:7" ht="15.75">
      <c r="B135" s="11"/>
      <c r="C135" s="11"/>
      <c r="D135" s="11"/>
      <c r="E135" s="11"/>
      <c r="F135" s="11"/>
      <c r="G135" s="8"/>
    </row>
    <row r="136" spans="2:7" ht="15.75">
      <c r="B136" s="11"/>
      <c r="C136" s="11"/>
      <c r="D136" s="11"/>
      <c r="E136" s="11"/>
      <c r="F136" s="11"/>
      <c r="G136" s="8"/>
    </row>
    <row r="137" spans="2:7" ht="15.75">
      <c r="B137" s="11"/>
      <c r="C137" s="11"/>
      <c r="D137" s="11"/>
      <c r="E137" s="11"/>
      <c r="F137" s="11"/>
      <c r="G137" s="8"/>
    </row>
    <row r="138" spans="2:7" ht="15.75">
      <c r="B138" s="11"/>
      <c r="C138" s="11"/>
      <c r="D138" s="11"/>
      <c r="E138" s="11"/>
      <c r="F138" s="11"/>
      <c r="G138" s="8"/>
    </row>
    <row r="139" spans="2:7" ht="15.75">
      <c r="B139" s="11"/>
      <c r="C139" s="11"/>
      <c r="D139" s="11"/>
      <c r="E139" s="11"/>
      <c r="F139" s="11"/>
      <c r="G139" s="8"/>
    </row>
    <row r="140" spans="2:7" ht="15.75">
      <c r="B140" s="11"/>
      <c r="C140" s="11"/>
      <c r="D140" s="11"/>
      <c r="E140" s="11"/>
      <c r="F140" s="11"/>
      <c r="G140" s="8"/>
    </row>
    <row r="141" spans="2:7" ht="15.75">
      <c r="B141" s="11"/>
      <c r="C141" s="11"/>
      <c r="D141" s="11"/>
      <c r="E141" s="11"/>
      <c r="F141" s="11"/>
      <c r="G141" s="8"/>
    </row>
    <row r="142" spans="2:7" ht="15.75">
      <c r="B142" s="11"/>
      <c r="C142" s="11"/>
      <c r="D142" s="11"/>
      <c r="E142" s="11"/>
      <c r="F142" s="11"/>
      <c r="G142" s="8"/>
    </row>
    <row r="143" spans="2:7" ht="15.75">
      <c r="B143" s="11"/>
      <c r="C143" s="11"/>
      <c r="D143" s="11"/>
      <c r="E143" s="11"/>
      <c r="F143" s="11"/>
      <c r="G143" s="8"/>
    </row>
    <row r="144" spans="2:7" ht="15.75">
      <c r="B144" s="11"/>
      <c r="C144" s="11"/>
      <c r="D144" s="11"/>
      <c r="E144" s="11"/>
      <c r="F144" s="11"/>
      <c r="G144" s="8"/>
    </row>
    <row r="145" spans="2:7" ht="15.75">
      <c r="B145" s="11"/>
      <c r="C145" s="11"/>
      <c r="D145" s="11"/>
      <c r="E145" s="11"/>
      <c r="F145" s="11"/>
      <c r="G145" s="8"/>
    </row>
    <row r="146" spans="2:7" ht="15.75">
      <c r="B146" s="11"/>
      <c r="C146" s="11"/>
      <c r="D146" s="11"/>
      <c r="E146" s="11"/>
      <c r="F146" s="11"/>
      <c r="G146" s="8"/>
    </row>
    <row r="147" spans="2:7" ht="15.75">
      <c r="B147" s="11"/>
      <c r="C147" s="11"/>
      <c r="D147" s="11"/>
      <c r="E147" s="11"/>
      <c r="F147" s="11"/>
      <c r="G147" s="8"/>
    </row>
    <row r="148" spans="2:7" ht="15.75">
      <c r="B148" s="11"/>
      <c r="C148" s="11"/>
      <c r="D148" s="11"/>
      <c r="E148" s="11"/>
      <c r="F148" s="11"/>
      <c r="G148" s="8"/>
    </row>
    <row r="149" spans="2:7" ht="15.75">
      <c r="B149" s="11"/>
      <c r="C149" s="11"/>
      <c r="D149" s="11"/>
      <c r="E149" s="11"/>
      <c r="F149" s="11"/>
      <c r="G149" s="8"/>
    </row>
    <row r="150" spans="2:7" ht="15.75">
      <c r="B150" s="11"/>
      <c r="C150" s="11"/>
      <c r="D150" s="11"/>
      <c r="E150" s="11"/>
      <c r="F150" s="11"/>
      <c r="G150" s="8"/>
    </row>
    <row r="151" spans="2:7" ht="15.75">
      <c r="B151" s="11"/>
      <c r="C151" s="11"/>
      <c r="D151" s="11"/>
      <c r="E151" s="11"/>
      <c r="F151" s="11"/>
      <c r="G151" s="8"/>
    </row>
    <row r="152" spans="2:7" ht="15.75">
      <c r="B152" s="11"/>
      <c r="C152" s="11"/>
      <c r="D152" s="11"/>
      <c r="E152" s="11"/>
      <c r="F152" s="11"/>
      <c r="G152" s="8"/>
    </row>
    <row r="153" spans="2:7" ht="15.75">
      <c r="B153" s="11"/>
      <c r="C153" s="11"/>
      <c r="D153" s="11"/>
      <c r="E153" s="11"/>
      <c r="F153" s="11"/>
      <c r="G153" s="8"/>
    </row>
    <row r="154" spans="2:7" ht="15.75">
      <c r="B154" s="11"/>
      <c r="C154" s="11"/>
      <c r="D154" s="11"/>
      <c r="E154" s="11"/>
      <c r="F154" s="11"/>
      <c r="G154" s="8"/>
    </row>
    <row r="155" spans="2:7" ht="15.75">
      <c r="B155" s="11"/>
      <c r="C155" s="11"/>
      <c r="D155" s="11"/>
      <c r="E155" s="11"/>
      <c r="F155" s="11"/>
      <c r="G155" s="8"/>
    </row>
    <row r="156" spans="2:7" ht="15.75">
      <c r="B156" s="11"/>
      <c r="C156" s="11"/>
      <c r="D156" s="11"/>
      <c r="E156" s="11"/>
      <c r="F156" s="11"/>
      <c r="G156" s="8"/>
    </row>
    <row r="157" spans="2:7" ht="15.75">
      <c r="B157" s="11"/>
      <c r="C157" s="11"/>
      <c r="D157" s="11"/>
      <c r="E157" s="11"/>
      <c r="F157" s="11"/>
      <c r="G157" s="8"/>
    </row>
    <row r="158" spans="2:7" ht="15.75">
      <c r="B158" s="11"/>
      <c r="C158" s="11"/>
      <c r="D158" s="11"/>
      <c r="E158" s="11"/>
      <c r="F158" s="11"/>
      <c r="G158" s="8"/>
    </row>
    <row r="159" spans="2:7" ht="15.75">
      <c r="B159" s="11"/>
      <c r="C159" s="11"/>
      <c r="D159" s="11"/>
      <c r="E159" s="11"/>
      <c r="F159" s="11"/>
      <c r="G159" s="8"/>
    </row>
    <row r="160" spans="2:7" ht="15.75">
      <c r="B160" s="11"/>
      <c r="C160" s="11"/>
      <c r="D160" s="11"/>
      <c r="E160" s="11"/>
      <c r="F160" s="11"/>
      <c r="G160" s="8"/>
    </row>
    <row r="161" spans="2:7" ht="15.75">
      <c r="B161" s="11"/>
      <c r="C161" s="11"/>
      <c r="D161" s="11"/>
      <c r="E161" s="11"/>
      <c r="F161" s="11"/>
      <c r="G161" s="8"/>
    </row>
    <row r="162" spans="2:7" ht="15.75">
      <c r="B162" s="11"/>
      <c r="C162" s="11"/>
      <c r="D162" s="11"/>
      <c r="E162" s="11"/>
      <c r="F162" s="11"/>
      <c r="G162" s="8"/>
    </row>
    <row r="163" spans="2:7" ht="15.75">
      <c r="B163" s="11"/>
      <c r="C163" s="11"/>
      <c r="D163" s="11"/>
      <c r="E163" s="11"/>
      <c r="F163" s="11"/>
      <c r="G163" s="8"/>
    </row>
    <row r="164" spans="2:7" ht="15.75">
      <c r="B164" s="11"/>
      <c r="C164" s="11"/>
      <c r="D164" s="11"/>
      <c r="E164" s="11"/>
      <c r="F164" s="11"/>
      <c r="G164" s="8"/>
    </row>
    <row r="165" spans="2:7" ht="15.75">
      <c r="B165" s="11"/>
      <c r="C165" s="11"/>
      <c r="D165" s="11"/>
      <c r="E165" s="11"/>
      <c r="F165" s="11"/>
      <c r="G165" s="8"/>
    </row>
    <row r="166" spans="2:7" ht="15.75">
      <c r="B166" s="11"/>
      <c r="C166" s="11"/>
      <c r="D166" s="11"/>
      <c r="E166" s="11"/>
      <c r="F166" s="11"/>
      <c r="G166" s="8"/>
    </row>
    <row r="167" spans="2:7" ht="15.75">
      <c r="B167" s="11"/>
      <c r="C167" s="11"/>
      <c r="D167" s="11"/>
      <c r="E167" s="11"/>
      <c r="F167" s="11"/>
      <c r="G167" s="8"/>
    </row>
    <row r="168" spans="2:7" ht="15.75">
      <c r="B168" s="11"/>
      <c r="C168" s="11"/>
      <c r="D168" s="11"/>
      <c r="E168" s="11"/>
      <c r="F168" s="11"/>
      <c r="G168" s="8"/>
    </row>
    <row r="169" spans="2:7" ht="15.75">
      <c r="B169" s="11"/>
      <c r="C169" s="11"/>
      <c r="D169" s="11"/>
      <c r="E169" s="11"/>
      <c r="F169" s="11"/>
      <c r="G169" s="8"/>
    </row>
    <row r="170" spans="2:7" ht="15.75">
      <c r="B170" s="11"/>
      <c r="C170" s="11"/>
      <c r="D170" s="11"/>
      <c r="E170" s="11"/>
      <c r="F170" s="11"/>
      <c r="G170" s="8"/>
    </row>
    <row r="171" spans="2:7" ht="15.75">
      <c r="B171" s="11"/>
      <c r="C171" s="11"/>
      <c r="D171" s="11"/>
      <c r="E171" s="11"/>
      <c r="F171" s="11"/>
      <c r="G171" s="8"/>
    </row>
    <row r="172" spans="2:7" ht="15.75">
      <c r="B172" s="11"/>
      <c r="C172" s="11"/>
      <c r="D172" s="11"/>
      <c r="E172" s="11"/>
      <c r="F172" s="11"/>
      <c r="G172" s="8"/>
    </row>
    <row r="173" spans="2:7" ht="15.75">
      <c r="B173" s="11"/>
      <c r="C173" s="11"/>
      <c r="D173" s="11"/>
      <c r="E173" s="11"/>
      <c r="F173" s="11"/>
      <c r="G173" s="8"/>
    </row>
    <row r="174" spans="2:7" ht="15.75">
      <c r="B174" s="11"/>
      <c r="C174" s="11"/>
      <c r="D174" s="11"/>
      <c r="E174" s="11"/>
      <c r="F174" s="11"/>
      <c r="G174" s="8"/>
    </row>
    <row r="175" spans="2:7" ht="15.75">
      <c r="B175" s="11"/>
      <c r="C175" s="11"/>
      <c r="D175" s="11"/>
      <c r="E175" s="11"/>
      <c r="F175" s="11"/>
      <c r="G175" s="8"/>
    </row>
    <row r="176" spans="2:7" ht="15.75">
      <c r="B176" s="11"/>
      <c r="C176" s="11"/>
      <c r="D176" s="11"/>
      <c r="E176" s="11"/>
      <c r="F176" s="11"/>
      <c r="G176" s="8"/>
    </row>
    <row r="177" spans="2:7" ht="15.75">
      <c r="B177" s="11"/>
      <c r="C177" s="11"/>
      <c r="D177" s="11"/>
      <c r="E177" s="11"/>
      <c r="F177" s="11"/>
      <c r="G177" s="8"/>
    </row>
    <row r="178" spans="2:7" ht="15.75">
      <c r="B178" s="11"/>
      <c r="C178" s="11"/>
      <c r="D178" s="11"/>
      <c r="E178" s="11"/>
      <c r="F178" s="11"/>
      <c r="G178" s="8"/>
    </row>
    <row r="179" spans="2:7" ht="15.75">
      <c r="B179" s="11"/>
      <c r="C179" s="11"/>
      <c r="D179" s="11"/>
      <c r="E179" s="11"/>
      <c r="F179" s="11"/>
      <c r="G179" s="8"/>
    </row>
    <row r="180" spans="2:7" ht="15.75">
      <c r="B180" s="11"/>
      <c r="C180" s="11"/>
      <c r="D180" s="11"/>
      <c r="E180" s="11"/>
      <c r="F180" s="11"/>
      <c r="G180" s="8"/>
    </row>
    <row r="181" spans="2:7" ht="15.75">
      <c r="B181" s="11"/>
      <c r="C181" s="11"/>
      <c r="D181" s="11"/>
      <c r="E181" s="11"/>
      <c r="F181" s="11"/>
      <c r="G181" s="8"/>
    </row>
    <row r="182" spans="2:7" ht="15.75">
      <c r="B182" s="11"/>
      <c r="C182" s="11"/>
      <c r="D182" s="11"/>
      <c r="E182" s="11"/>
      <c r="F182" s="11"/>
      <c r="G182" s="8"/>
    </row>
    <row r="183" spans="2:7" ht="15.75">
      <c r="B183" s="11"/>
      <c r="C183" s="11"/>
      <c r="D183" s="11"/>
      <c r="E183" s="11"/>
      <c r="F183" s="11"/>
      <c r="G183" s="8"/>
    </row>
    <row r="184" spans="2:7" ht="15.75">
      <c r="B184" s="11"/>
      <c r="C184" s="11"/>
      <c r="D184" s="11"/>
      <c r="E184" s="11"/>
      <c r="F184" s="11"/>
      <c r="G184" s="8"/>
    </row>
    <row r="185" spans="2:7" ht="15.75">
      <c r="B185" s="11"/>
      <c r="C185" s="11"/>
      <c r="D185" s="11"/>
      <c r="E185" s="11"/>
      <c r="F185" s="11"/>
      <c r="G185" s="8"/>
    </row>
    <row r="186" spans="2:7" ht="15.75">
      <c r="B186" s="11"/>
      <c r="C186" s="11"/>
      <c r="D186" s="11"/>
      <c r="E186" s="11"/>
      <c r="F186" s="11"/>
      <c r="G186" s="8"/>
    </row>
    <row r="187" spans="2:7" ht="15.75">
      <c r="B187" s="11"/>
      <c r="C187" s="11"/>
      <c r="D187" s="11"/>
      <c r="E187" s="11"/>
      <c r="F187" s="11"/>
      <c r="G187" s="8"/>
    </row>
    <row r="188" spans="2:7" ht="15.75">
      <c r="B188" s="11"/>
      <c r="C188" s="11"/>
      <c r="D188" s="11"/>
      <c r="E188" s="11"/>
      <c r="F188" s="11"/>
      <c r="G188" s="8"/>
    </row>
    <row r="189" spans="2:7" ht="15.75">
      <c r="B189" s="11"/>
      <c r="C189" s="11"/>
      <c r="D189" s="11"/>
      <c r="E189" s="11"/>
      <c r="F189" s="11"/>
      <c r="G189" s="8"/>
    </row>
    <row r="190" spans="2:7" ht="15.75">
      <c r="B190" s="11"/>
      <c r="C190" s="11"/>
      <c r="D190" s="11"/>
      <c r="E190" s="11"/>
      <c r="F190" s="11"/>
      <c r="G190" s="8"/>
    </row>
    <row r="191" spans="2:7" ht="15.75">
      <c r="B191" s="11"/>
      <c r="C191" s="11"/>
      <c r="D191" s="11"/>
      <c r="E191" s="11"/>
      <c r="F191" s="11"/>
      <c r="G191" s="8"/>
    </row>
    <row r="192" spans="2:7" ht="15.75">
      <c r="B192" s="11"/>
      <c r="C192" s="11"/>
      <c r="D192" s="11"/>
      <c r="E192" s="11"/>
      <c r="F192" s="11"/>
      <c r="G192" s="8"/>
    </row>
    <row r="193" spans="2:7" ht="15.75">
      <c r="B193" s="11"/>
      <c r="C193" s="11"/>
      <c r="D193" s="11"/>
      <c r="E193" s="11"/>
      <c r="F193" s="11"/>
      <c r="G193" s="8"/>
    </row>
    <row r="194" spans="2:7" ht="15.75">
      <c r="B194" s="11"/>
      <c r="C194" s="11"/>
      <c r="D194" s="11"/>
      <c r="E194" s="11"/>
      <c r="F194" s="11"/>
      <c r="G194" s="8"/>
    </row>
    <row r="195" spans="2:7" ht="15.75">
      <c r="B195" s="11"/>
      <c r="C195" s="11"/>
      <c r="D195" s="11"/>
      <c r="E195" s="11"/>
      <c r="F195" s="11"/>
      <c r="G195" s="8"/>
    </row>
    <row r="196" spans="2:7" ht="15.75">
      <c r="B196" s="11"/>
      <c r="C196" s="11"/>
      <c r="D196" s="11"/>
      <c r="E196" s="11"/>
      <c r="F196" s="11"/>
      <c r="G196" s="8"/>
    </row>
    <row r="197" spans="2:7" ht="15.75">
      <c r="B197" s="11"/>
      <c r="C197" s="11"/>
      <c r="D197" s="11"/>
      <c r="E197" s="11"/>
      <c r="F197" s="11"/>
      <c r="G197" s="8"/>
    </row>
    <row r="198" spans="2:7" ht="15.75">
      <c r="B198" s="11"/>
      <c r="C198" s="11"/>
      <c r="D198" s="11"/>
      <c r="E198" s="11"/>
      <c r="F198" s="11"/>
      <c r="G198" s="8"/>
    </row>
    <row r="199" spans="2:7" ht="15.75">
      <c r="B199" s="11"/>
      <c r="C199" s="11"/>
      <c r="D199" s="11"/>
      <c r="E199" s="11"/>
      <c r="F199" s="11"/>
      <c r="G199" s="8"/>
    </row>
    <row r="200" spans="2:7" ht="15.75">
      <c r="B200" s="11"/>
      <c r="C200" s="11"/>
      <c r="D200" s="11"/>
      <c r="E200" s="11"/>
      <c r="F200" s="11"/>
      <c r="G200" s="8"/>
    </row>
    <row r="201" spans="2:7" ht="15.75">
      <c r="B201" s="11"/>
      <c r="C201" s="11"/>
      <c r="D201" s="11"/>
      <c r="E201" s="11"/>
      <c r="F201" s="11"/>
      <c r="G201" s="8"/>
    </row>
    <row r="202" spans="2:7" ht="15.75">
      <c r="B202" s="11"/>
      <c r="C202" s="11"/>
      <c r="D202" s="11"/>
      <c r="E202" s="11"/>
      <c r="F202" s="11"/>
      <c r="G202" s="8"/>
    </row>
    <row r="203" spans="2:7" ht="15.75">
      <c r="B203" s="11"/>
      <c r="C203" s="11"/>
      <c r="D203" s="11"/>
      <c r="E203" s="11"/>
      <c r="F203" s="11"/>
      <c r="G203" s="8"/>
    </row>
    <row r="204" spans="2:7" ht="15.75">
      <c r="B204" s="11"/>
      <c r="C204" s="11"/>
      <c r="D204" s="11"/>
      <c r="E204" s="11"/>
      <c r="F204" s="11"/>
      <c r="G204" s="8"/>
    </row>
    <row r="205" spans="2:7" ht="15.75">
      <c r="B205" s="11"/>
      <c r="C205" s="11"/>
      <c r="D205" s="11"/>
      <c r="E205" s="11"/>
      <c r="F205" s="11"/>
      <c r="G205" s="8"/>
    </row>
    <row r="206" spans="2:7" ht="15.75">
      <c r="B206" s="11"/>
      <c r="C206" s="11"/>
      <c r="D206" s="11"/>
      <c r="E206" s="11"/>
      <c r="F206" s="11"/>
      <c r="G206" s="8"/>
    </row>
    <row r="207" spans="2:7" ht="15.75">
      <c r="B207" s="11"/>
      <c r="C207" s="11"/>
      <c r="D207" s="11"/>
      <c r="E207" s="11"/>
      <c r="F207" s="11"/>
      <c r="G207" s="8"/>
    </row>
    <row r="208" spans="2:7" ht="15.75">
      <c r="B208" s="11"/>
      <c r="C208" s="11"/>
      <c r="D208" s="11"/>
      <c r="E208" s="11"/>
      <c r="F208" s="11"/>
      <c r="G208" s="8"/>
    </row>
    <row r="209" spans="2:7" ht="15.75">
      <c r="B209" s="11"/>
      <c r="C209" s="11"/>
      <c r="D209" s="11"/>
      <c r="E209" s="11"/>
      <c r="F209" s="11"/>
      <c r="G209" s="8"/>
    </row>
    <row r="210" spans="2:7" ht="15.75">
      <c r="B210" s="11"/>
      <c r="C210" s="11"/>
      <c r="D210" s="11"/>
      <c r="E210" s="11"/>
      <c r="F210" s="11"/>
      <c r="G210" s="8"/>
    </row>
    <row r="211" spans="2:7" ht="15.75">
      <c r="B211" s="11"/>
      <c r="C211" s="11"/>
      <c r="D211" s="11"/>
      <c r="E211" s="11"/>
      <c r="F211" s="11"/>
      <c r="G211" s="8"/>
    </row>
    <row r="212" spans="2:7" ht="15.75">
      <c r="B212" s="11"/>
      <c r="C212" s="11"/>
      <c r="D212" s="11"/>
      <c r="E212" s="11"/>
      <c r="F212" s="11"/>
      <c r="G212" s="8"/>
    </row>
    <row r="213" spans="2:7" ht="15.75">
      <c r="B213" s="11"/>
      <c r="C213" s="11"/>
      <c r="D213" s="11"/>
      <c r="E213" s="11"/>
      <c r="F213" s="11"/>
      <c r="G213" s="8"/>
    </row>
    <row r="214" spans="2:7" ht="15.75">
      <c r="B214" s="11"/>
      <c r="C214" s="11"/>
      <c r="D214" s="11"/>
      <c r="E214" s="11"/>
      <c r="F214" s="11"/>
      <c r="G214" s="8"/>
    </row>
    <row r="215" spans="2:7" ht="15.75">
      <c r="B215" s="11"/>
      <c r="C215" s="11"/>
      <c r="D215" s="11"/>
      <c r="E215" s="11"/>
      <c r="F215" s="11"/>
      <c r="G215" s="8"/>
    </row>
    <row r="216" spans="2:7" ht="15.75">
      <c r="B216" s="11"/>
      <c r="C216" s="11"/>
      <c r="D216" s="11"/>
      <c r="E216" s="11"/>
      <c r="F216" s="11"/>
      <c r="G216" s="8"/>
    </row>
    <row r="217" spans="2:7" ht="15.75">
      <c r="B217" s="11"/>
      <c r="C217" s="11"/>
      <c r="D217" s="11"/>
      <c r="E217" s="11"/>
      <c r="F217" s="11"/>
      <c r="G217" s="8"/>
    </row>
    <row r="218" spans="2:7" ht="15.75">
      <c r="B218" s="11"/>
      <c r="C218" s="11"/>
      <c r="D218" s="11"/>
      <c r="E218" s="11"/>
      <c r="F218" s="11"/>
      <c r="G218" s="8"/>
    </row>
    <row r="219" spans="2:7" ht="15.75">
      <c r="B219" s="11"/>
      <c r="C219" s="11"/>
      <c r="D219" s="11"/>
      <c r="E219" s="11"/>
      <c r="F219" s="11"/>
      <c r="G219" s="8"/>
    </row>
    <row r="220" spans="2:7" ht="15.75">
      <c r="B220" s="11"/>
      <c r="C220" s="11"/>
      <c r="D220" s="11"/>
      <c r="E220" s="11"/>
      <c r="F220" s="11"/>
      <c r="G220" s="8"/>
    </row>
    <row r="221" spans="2:7" ht="15.75">
      <c r="B221" s="11"/>
      <c r="C221" s="11"/>
      <c r="D221" s="11"/>
      <c r="E221" s="11"/>
      <c r="F221" s="11"/>
      <c r="G221" s="8"/>
    </row>
    <row r="222" spans="2:7" ht="15.75">
      <c r="B222" s="11"/>
      <c r="C222" s="11"/>
      <c r="D222" s="11"/>
      <c r="E222" s="11"/>
      <c r="F222" s="11"/>
      <c r="G222" s="8"/>
    </row>
    <row r="223" spans="2:7" ht="15.75">
      <c r="B223" s="11"/>
      <c r="C223" s="11"/>
      <c r="D223" s="11"/>
      <c r="E223" s="11"/>
      <c r="F223" s="11"/>
      <c r="G223" s="8"/>
    </row>
    <row r="224" spans="2:7" ht="15.75">
      <c r="B224" s="11"/>
      <c r="C224" s="11"/>
      <c r="D224" s="11"/>
      <c r="E224" s="11"/>
      <c r="F224" s="11"/>
      <c r="G224" s="8"/>
    </row>
    <row r="225" spans="2:7" ht="15.75">
      <c r="B225" s="11"/>
      <c r="C225" s="11"/>
      <c r="D225" s="11"/>
      <c r="E225" s="11"/>
      <c r="F225" s="11"/>
      <c r="G225" s="8"/>
    </row>
    <row r="226" spans="2:7" ht="15.75">
      <c r="B226" s="11"/>
      <c r="C226" s="11"/>
      <c r="D226" s="11"/>
      <c r="E226" s="11"/>
      <c r="F226" s="11"/>
      <c r="G226" s="8"/>
    </row>
    <row r="227" spans="2:7" ht="15.75">
      <c r="B227" s="11"/>
      <c r="C227" s="11"/>
      <c r="D227" s="11"/>
      <c r="E227" s="11"/>
      <c r="F227" s="11"/>
      <c r="G227" s="8"/>
    </row>
    <row r="228" spans="2:7" ht="15.75">
      <c r="B228" s="11"/>
      <c r="C228" s="11"/>
      <c r="D228" s="11"/>
      <c r="E228" s="11"/>
      <c r="F228" s="11"/>
      <c r="G228" s="8"/>
    </row>
    <row r="229" spans="2:7" ht="15.75">
      <c r="B229" s="11"/>
      <c r="C229" s="11"/>
      <c r="D229" s="11"/>
      <c r="E229" s="11"/>
      <c r="F229" s="11"/>
      <c r="G229" s="8"/>
    </row>
    <row r="230" spans="2:7" ht="15.75">
      <c r="B230" s="11"/>
      <c r="C230" s="11"/>
      <c r="D230" s="11"/>
      <c r="E230" s="11"/>
      <c r="F230" s="11"/>
      <c r="G230" s="8"/>
    </row>
    <row r="231" spans="2:7" ht="15.75">
      <c r="B231" s="11"/>
      <c r="C231" s="11"/>
      <c r="D231" s="11"/>
      <c r="E231" s="11"/>
      <c r="F231" s="11"/>
      <c r="G231" s="8"/>
    </row>
    <row r="232" spans="2:7" ht="15.75">
      <c r="B232" s="11"/>
      <c r="C232" s="11"/>
      <c r="D232" s="11"/>
      <c r="E232" s="11"/>
      <c r="F232" s="11"/>
      <c r="G232" s="8"/>
    </row>
    <row r="233" spans="2:7" ht="15.75">
      <c r="B233" s="11"/>
      <c r="C233" s="11"/>
      <c r="D233" s="11"/>
      <c r="E233" s="11"/>
      <c r="F233" s="11"/>
      <c r="G233" s="8"/>
    </row>
    <row r="234" spans="2:7" ht="15.75">
      <c r="B234" s="11"/>
      <c r="C234" s="11"/>
      <c r="D234" s="11"/>
      <c r="E234" s="11"/>
      <c r="F234" s="11"/>
      <c r="G234" s="8"/>
    </row>
    <row r="235" spans="2:7" ht="15.75">
      <c r="B235" s="11"/>
      <c r="C235" s="11"/>
      <c r="D235" s="11"/>
      <c r="E235" s="11"/>
      <c r="F235" s="11"/>
      <c r="G235" s="8"/>
    </row>
    <row r="236" spans="2:7" ht="15.75">
      <c r="B236" s="11"/>
      <c r="C236" s="11"/>
      <c r="D236" s="11"/>
      <c r="E236" s="11"/>
      <c r="F236" s="11"/>
      <c r="G236" s="8"/>
    </row>
    <row r="237" spans="2:7" ht="15.75">
      <c r="B237" s="11"/>
      <c r="C237" s="11"/>
      <c r="D237" s="11"/>
      <c r="E237" s="11"/>
      <c r="F237" s="11"/>
      <c r="G237" s="8"/>
    </row>
    <row r="238" spans="2:7" ht="15.75">
      <c r="B238" s="11"/>
      <c r="C238" s="11"/>
      <c r="D238" s="11"/>
      <c r="E238" s="11"/>
      <c r="F238" s="11"/>
      <c r="G238" s="8"/>
    </row>
    <row r="239" spans="2:7" ht="15.75">
      <c r="B239" s="11"/>
      <c r="C239" s="11"/>
      <c r="D239" s="11"/>
      <c r="E239" s="11"/>
      <c r="F239" s="11"/>
      <c r="G239" s="8"/>
    </row>
    <row r="240" spans="2:7" ht="15.75">
      <c r="B240" s="11"/>
      <c r="C240" s="11"/>
      <c r="D240" s="11"/>
      <c r="E240" s="11"/>
      <c r="F240" s="11"/>
      <c r="G240" s="8"/>
    </row>
    <row r="241" spans="2:7" ht="15.75">
      <c r="B241" s="11"/>
      <c r="C241" s="11"/>
      <c r="D241" s="11"/>
      <c r="E241" s="11"/>
      <c r="F241" s="11"/>
      <c r="G241" s="8"/>
    </row>
    <row r="242" spans="2:7" ht="15.75">
      <c r="B242" s="11"/>
      <c r="C242" s="11"/>
      <c r="D242" s="11"/>
      <c r="E242" s="11"/>
      <c r="F242" s="11"/>
      <c r="G242" s="8"/>
    </row>
    <row r="243" spans="2:7" ht="15.75">
      <c r="B243" s="11"/>
      <c r="C243" s="11"/>
      <c r="D243" s="11"/>
      <c r="E243" s="11"/>
      <c r="F243" s="11"/>
      <c r="G243" s="8"/>
    </row>
    <row r="244" spans="2:7" ht="15.75">
      <c r="B244" s="11"/>
      <c r="C244" s="11"/>
      <c r="D244" s="11"/>
      <c r="E244" s="11"/>
      <c r="F244" s="11"/>
      <c r="G244" s="8"/>
    </row>
    <row r="245" spans="2:7" ht="15.75">
      <c r="B245" s="11"/>
      <c r="C245" s="11"/>
      <c r="D245" s="11"/>
      <c r="E245" s="11"/>
      <c r="F245" s="11"/>
      <c r="G245" s="8"/>
    </row>
    <row r="246" spans="2:7" ht="15.75">
      <c r="B246" s="11"/>
      <c r="C246" s="11"/>
      <c r="D246" s="11"/>
      <c r="E246" s="11"/>
      <c r="F246" s="11"/>
      <c r="G246" s="8"/>
    </row>
    <row r="247" spans="2:7" ht="15.75">
      <c r="B247" s="11"/>
      <c r="C247" s="11"/>
      <c r="D247" s="11"/>
      <c r="E247" s="11"/>
      <c r="F247" s="11"/>
      <c r="G247" s="8"/>
    </row>
    <row r="248" spans="2:7" ht="15.75">
      <c r="B248" s="11"/>
      <c r="C248" s="11"/>
      <c r="D248" s="11"/>
      <c r="E248" s="11"/>
      <c r="F248" s="11"/>
      <c r="G248" s="8"/>
    </row>
    <row r="249" spans="2:7" ht="15.75">
      <c r="B249" s="11"/>
      <c r="C249" s="11"/>
      <c r="D249" s="11"/>
      <c r="E249" s="11"/>
      <c r="F249" s="11"/>
      <c r="G249" s="8"/>
    </row>
    <row r="250" spans="2:7" ht="15.75">
      <c r="B250" s="11"/>
      <c r="C250" s="11"/>
      <c r="D250" s="11"/>
      <c r="E250" s="11"/>
      <c r="F250" s="11"/>
      <c r="G250" s="8"/>
    </row>
    <row r="251" spans="2:7" ht="15.75">
      <c r="B251" s="11"/>
      <c r="C251" s="11"/>
      <c r="D251" s="11"/>
      <c r="E251" s="11"/>
      <c r="F251" s="11"/>
      <c r="G251" s="8"/>
    </row>
    <row r="252" spans="2:7" ht="15.75">
      <c r="B252" s="11"/>
      <c r="C252" s="11"/>
      <c r="D252" s="11"/>
      <c r="E252" s="11"/>
      <c r="F252" s="11"/>
      <c r="G252" s="8"/>
    </row>
    <row r="253" spans="2:7" ht="15.75">
      <c r="B253" s="11"/>
      <c r="C253" s="11"/>
      <c r="D253" s="11"/>
      <c r="E253" s="11"/>
      <c r="F253" s="11"/>
      <c r="G253" s="8"/>
    </row>
    <row r="254" spans="2:7" ht="15.75">
      <c r="B254" s="11"/>
      <c r="C254" s="11"/>
      <c r="D254" s="11"/>
      <c r="E254" s="11"/>
      <c r="F254" s="11"/>
      <c r="G254" s="8"/>
    </row>
    <row r="255" spans="2:7" ht="15.75">
      <c r="B255" s="11"/>
      <c r="C255" s="11"/>
      <c r="D255" s="11"/>
      <c r="E255" s="11"/>
      <c r="F255" s="11"/>
      <c r="G255" s="8"/>
    </row>
    <row r="256" spans="2:7" ht="15.75">
      <c r="B256" s="11"/>
      <c r="C256" s="11"/>
      <c r="D256" s="11"/>
      <c r="E256" s="11"/>
      <c r="F256" s="11"/>
      <c r="G256" s="8"/>
    </row>
    <row r="257" spans="2:7" ht="15.75">
      <c r="B257" s="11"/>
      <c r="C257" s="11"/>
      <c r="D257" s="11"/>
      <c r="E257" s="11"/>
      <c r="F257" s="11"/>
      <c r="G257" s="8"/>
    </row>
    <row r="258" spans="2:7" ht="15.75">
      <c r="B258" s="11"/>
      <c r="C258" s="11"/>
      <c r="D258" s="11"/>
      <c r="E258" s="11"/>
      <c r="F258" s="11"/>
      <c r="G258" s="8"/>
    </row>
    <row r="259" spans="2:7" ht="15.75">
      <c r="B259" s="11"/>
      <c r="C259" s="11"/>
      <c r="D259" s="11"/>
      <c r="E259" s="11"/>
      <c r="F259" s="11"/>
      <c r="G259" s="8"/>
    </row>
    <row r="260" spans="2:7" ht="15.75">
      <c r="B260" s="11"/>
      <c r="C260" s="11"/>
      <c r="D260" s="11"/>
      <c r="E260" s="11"/>
      <c r="F260" s="11"/>
      <c r="G260" s="8"/>
    </row>
    <row r="261" spans="2:7" ht="15.75">
      <c r="B261" s="11"/>
      <c r="C261" s="11"/>
      <c r="D261" s="11"/>
      <c r="E261" s="11"/>
      <c r="F261" s="11"/>
      <c r="G261" s="8"/>
    </row>
  </sheetData>
  <mergeCells count="3">
    <mergeCell ref="C2:G2"/>
    <mergeCell ref="B101:G101"/>
    <mergeCell ref="B102:F102"/>
  </mergeCells>
  <pageMargins left="0.2" right="0.2" top="0.25" bottom="0.25" header="0" footer="0"/>
  <pageSetup scale="78" orientation="portrait" r:id="rId1"/>
  <rowBreaks count="2" manualBreakCount="2">
    <brk id="44" max="16383" man="1"/>
    <brk id="105" max="16383" man="1"/>
  </rowBreaks>
  <ignoredErrors>
    <ignoredError sqref="G5 G30 G6:G29 G31:G54" unlockedFormula="1"/>
    <ignoredError sqref="D30:E30 D12:D19 D20:D29 D31" formulaRange="1"/>
    <ignoredError sqref="D32:D54 D11" formulaRange="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34"/>
  <sheetViews>
    <sheetView workbookViewId="0">
      <selection activeCell="I2" sqref="I2"/>
    </sheetView>
  </sheetViews>
  <sheetFormatPr defaultRowHeight="15"/>
  <cols>
    <col min="1" max="1" width="9.140625" style="1"/>
    <col min="2" max="2" width="70.140625" style="13" customWidth="1"/>
    <col min="3" max="3" width="11.42578125" style="15" customWidth="1"/>
    <col min="4" max="6" width="10.7109375" style="15" customWidth="1"/>
    <col min="7" max="7" width="10.7109375" style="16" customWidth="1"/>
    <col min="8" max="16384" width="9.140625" style="1"/>
  </cols>
  <sheetData>
    <row r="1" spans="2:15" ht="33.75" customHeight="1">
      <c r="B1" s="327" t="s">
        <v>238</v>
      </c>
      <c r="C1" s="327"/>
      <c r="D1" s="327"/>
      <c r="E1" s="327"/>
      <c r="F1" s="327"/>
      <c r="G1" s="327"/>
      <c r="H1" s="50"/>
      <c r="I1" s="50"/>
      <c r="J1" s="50"/>
      <c r="K1" s="50"/>
      <c r="L1" s="50"/>
      <c r="M1" s="50"/>
      <c r="N1" s="50"/>
      <c r="O1" s="50"/>
    </row>
    <row r="2" spans="2:15" ht="18" customHeight="1">
      <c r="B2" s="93"/>
      <c r="C2" s="328" t="s">
        <v>148</v>
      </c>
      <c r="D2" s="328"/>
      <c r="E2" s="328"/>
      <c r="F2" s="328"/>
      <c r="G2" s="328"/>
    </row>
    <row r="3" spans="2:15" s="6" customFormat="1" ht="26.25">
      <c r="B3" s="94" t="s">
        <v>219</v>
      </c>
      <c r="C3" s="95">
        <v>2012</v>
      </c>
      <c r="D3" s="95" t="s">
        <v>233</v>
      </c>
      <c r="E3" s="95" t="s">
        <v>223</v>
      </c>
      <c r="F3" s="95">
        <v>2015</v>
      </c>
      <c r="G3" s="96" t="s">
        <v>150</v>
      </c>
    </row>
    <row r="4" spans="2:15" s="6" customFormat="1">
      <c r="B4" s="97" t="s">
        <v>191</v>
      </c>
      <c r="C4" s="98">
        <v>-532.78144506785384</v>
      </c>
      <c r="D4" s="98">
        <v>-605.44846658681536</v>
      </c>
      <c r="E4" s="98">
        <v>-700.22121385610717</v>
      </c>
      <c r="F4" s="98">
        <v>-626.92289440449531</v>
      </c>
      <c r="G4" s="99">
        <f t="shared" ref="G4:G25" si="0">(E4/D4-1)*100</f>
        <v>15.653313617848985</v>
      </c>
    </row>
    <row r="5" spans="2:15" s="6" customFormat="1">
      <c r="B5" s="100" t="s">
        <v>192</v>
      </c>
      <c r="C5" s="98">
        <v>-119.45159086041372</v>
      </c>
      <c r="D5" s="98">
        <v>-8.3777924925567504</v>
      </c>
      <c r="E5" s="98">
        <v>46.850118897101197</v>
      </c>
      <c r="F5" s="98">
        <v>155.18322092428411</v>
      </c>
      <c r="G5" s="99">
        <f t="shared" si="0"/>
        <v>-659.21794361372861</v>
      </c>
    </row>
    <row r="6" spans="2:15" s="6" customFormat="1">
      <c r="B6" s="100" t="s">
        <v>180</v>
      </c>
      <c r="C6" s="98">
        <v>-641.10350143112987</v>
      </c>
      <c r="D6" s="98">
        <v>-597.5938003341322</v>
      </c>
      <c r="E6" s="98">
        <v>-651.24265892838491</v>
      </c>
      <c r="F6" s="98">
        <v>-602.37661769550414</v>
      </c>
      <c r="G6" s="99">
        <f t="shared" si="0"/>
        <v>8.9774791111045804</v>
      </c>
    </row>
    <row r="7" spans="2:15">
      <c r="B7" s="100" t="s">
        <v>158</v>
      </c>
      <c r="C7" s="98">
        <v>521.65191057071615</v>
      </c>
      <c r="D7" s="98">
        <v>589.21600784157545</v>
      </c>
      <c r="E7" s="98">
        <v>698.09277782548611</v>
      </c>
      <c r="F7" s="98">
        <v>757.55983861978825</v>
      </c>
      <c r="G7" s="99">
        <f t="shared" si="0"/>
        <v>18.478243723002308</v>
      </c>
    </row>
    <row r="8" spans="2:15">
      <c r="B8" s="101" t="s">
        <v>184</v>
      </c>
      <c r="C8" s="102">
        <v>268.21329998902212</v>
      </c>
      <c r="D8" s="102">
        <v>268.17565571313111</v>
      </c>
      <c r="E8" s="102">
        <v>337.52436333984241</v>
      </c>
      <c r="F8" s="102">
        <v>426.91868801114003</v>
      </c>
      <c r="G8" s="99">
        <f t="shared" si="0"/>
        <v>25.859434348095323</v>
      </c>
    </row>
    <row r="9" spans="2:15">
      <c r="B9" s="101" t="s">
        <v>185</v>
      </c>
      <c r="C9" s="102">
        <v>-101.20323264024864</v>
      </c>
      <c r="D9" s="102">
        <v>-101.01178663453312</v>
      </c>
      <c r="E9" s="102">
        <v>-93.402559202862321</v>
      </c>
      <c r="F9" s="102">
        <v>-87.644570175252738</v>
      </c>
      <c r="G9" s="99">
        <f t="shared" si="0"/>
        <v>-7.5330094488888282</v>
      </c>
    </row>
    <row r="10" spans="2:15">
      <c r="B10" s="101" t="s">
        <v>161</v>
      </c>
      <c r="C10" s="102">
        <v>-103.9951211782441</v>
      </c>
      <c r="D10" s="102">
        <v>-79.337447620861809</v>
      </c>
      <c r="E10" s="102">
        <v>-77.033047461708662</v>
      </c>
      <c r="F10" s="102">
        <v>-75.121361599386802</v>
      </c>
      <c r="G10" s="99">
        <f t="shared" si="0"/>
        <v>-2.9045554504922189</v>
      </c>
    </row>
    <row r="11" spans="2:15">
      <c r="B11" s="101" t="s">
        <v>162</v>
      </c>
      <c r="C11" s="102">
        <v>300.81561743224461</v>
      </c>
      <c r="D11" s="102">
        <v>294.82756455752201</v>
      </c>
      <c r="E11" s="102">
        <v>307.93068521182391</v>
      </c>
      <c r="F11" s="102">
        <v>295.06569048610203</v>
      </c>
      <c r="G11" s="99">
        <f t="shared" si="0"/>
        <v>4.4443336476923667</v>
      </c>
    </row>
    <row r="12" spans="2:15">
      <c r="B12" s="101" t="s">
        <v>163</v>
      </c>
      <c r="C12" s="102">
        <v>-23.462193555832286</v>
      </c>
      <c r="D12" s="102">
        <v>-21.863645405349217</v>
      </c>
      <c r="E12" s="102">
        <v>-30.409830610532183</v>
      </c>
      <c r="F12" s="102">
        <v>-30.763818302408669</v>
      </c>
      <c r="G12" s="99">
        <f t="shared" si="0"/>
        <v>39.088564814960058</v>
      </c>
    </row>
    <row r="13" spans="2:15">
      <c r="B13" s="101" t="s">
        <v>186</v>
      </c>
      <c r="C13" s="102">
        <v>132.00185675267164</v>
      </c>
      <c r="D13" s="102">
        <v>165.21909744926313</v>
      </c>
      <c r="E13" s="102">
        <v>190.16040571289489</v>
      </c>
      <c r="F13" s="102">
        <v>170.78830482146827</v>
      </c>
      <c r="G13" s="99">
        <f t="shared" si="0"/>
        <v>15.095899111354804</v>
      </c>
    </row>
    <row r="14" spans="2:15">
      <c r="B14" s="101" t="s">
        <v>187</v>
      </c>
      <c r="C14" s="102">
        <v>68.470241420421289</v>
      </c>
      <c r="D14" s="102">
        <v>82.895759644968493</v>
      </c>
      <c r="E14" s="102">
        <v>89.79645699999999</v>
      </c>
      <c r="F14" s="102">
        <v>87.052919133000003</v>
      </c>
      <c r="G14" s="99">
        <f t="shared" si="0"/>
        <v>8.3245480644441372</v>
      </c>
    </row>
    <row r="15" spans="2:15">
      <c r="B15" s="101" t="s">
        <v>188</v>
      </c>
      <c r="C15" s="102">
        <v>-19.188557649318454</v>
      </c>
      <c r="D15" s="102">
        <v>-19.689189862565172</v>
      </c>
      <c r="E15" s="102">
        <v>-26.473696163972022</v>
      </c>
      <c r="F15" s="102">
        <v>-28.736013754873852</v>
      </c>
      <c r="G15" s="99">
        <f t="shared" si="0"/>
        <v>34.458026707874637</v>
      </c>
    </row>
    <row r="16" spans="2:15">
      <c r="B16" s="103" t="s">
        <v>193</v>
      </c>
      <c r="C16" s="104">
        <v>-267.01729597916642</v>
      </c>
      <c r="D16" s="104">
        <v>-441.51415577363798</v>
      </c>
      <c r="E16" s="104">
        <v>-563.67459664865692</v>
      </c>
      <c r="F16" s="104">
        <v>-629.0007726240633</v>
      </c>
      <c r="G16" s="99">
        <f t="shared" si="0"/>
        <v>27.668521898457541</v>
      </c>
    </row>
    <row r="17" spans="2:7">
      <c r="B17" s="105" t="s">
        <v>168</v>
      </c>
      <c r="C17" s="106">
        <v>-253.08486052241392</v>
      </c>
      <c r="D17" s="106">
        <v>-428.07819749468524</v>
      </c>
      <c r="E17" s="106">
        <v>-548.75840941233173</v>
      </c>
      <c r="F17" s="106">
        <v>-616.15857200906157</v>
      </c>
      <c r="G17" s="99">
        <f t="shared" si="0"/>
        <v>28.191160545882465</v>
      </c>
    </row>
    <row r="18" spans="2:7">
      <c r="B18" s="107" t="s">
        <v>169</v>
      </c>
      <c r="C18" s="102">
        <v>-659.48457021402487</v>
      </c>
      <c r="D18" s="102">
        <v>-544.90108635260617</v>
      </c>
      <c r="E18" s="102">
        <v>-249.79470369680226</v>
      </c>
      <c r="F18" s="102">
        <v>-490.45943601182591</v>
      </c>
      <c r="G18" s="99">
        <f t="shared" si="0"/>
        <v>-54.157789376261256</v>
      </c>
    </row>
    <row r="19" spans="2:7">
      <c r="B19" s="107" t="s">
        <v>170</v>
      </c>
      <c r="C19" s="102">
        <v>539.78898135327984</v>
      </c>
      <c r="D19" s="102">
        <v>578.38681062079866</v>
      </c>
      <c r="E19" s="102">
        <v>589.03080617442333</v>
      </c>
      <c r="F19" s="102">
        <v>620.89367406167855</v>
      </c>
      <c r="G19" s="99">
        <f t="shared" si="0"/>
        <v>1.8402901584495313</v>
      </c>
    </row>
    <row r="20" spans="2:7">
      <c r="B20" s="107" t="s">
        <v>171</v>
      </c>
      <c r="C20" s="102">
        <v>-133.389271661669</v>
      </c>
      <c r="D20" s="102">
        <v>-461.56392176287773</v>
      </c>
      <c r="E20" s="102">
        <v>-887.99451188995272</v>
      </c>
      <c r="F20" s="102">
        <v>-746.59281005891398</v>
      </c>
      <c r="G20" s="99">
        <f t="shared" si="0"/>
        <v>92.388198041645893</v>
      </c>
    </row>
    <row r="21" spans="2:7">
      <c r="B21" s="105" t="s">
        <v>172</v>
      </c>
      <c r="C21" s="102">
        <v>-13.932435456752383</v>
      </c>
      <c r="D21" s="102">
        <v>-13.43595827895272</v>
      </c>
      <c r="E21" s="102">
        <v>-14.91618723632501</v>
      </c>
      <c r="F21" s="102">
        <v>-12.842200615001849</v>
      </c>
      <c r="G21" s="99">
        <f t="shared" si="0"/>
        <v>11.016921358642895</v>
      </c>
    </row>
    <row r="22" spans="2:7">
      <c r="B22" s="103" t="s">
        <v>190</v>
      </c>
      <c r="C22" s="98">
        <v>-146.31255822827393</v>
      </c>
      <c r="D22" s="98">
        <v>-155.55651832062136</v>
      </c>
      <c r="E22" s="98">
        <v>-183.39673610455139</v>
      </c>
      <c r="F22" s="98">
        <v>-153.10534270471615</v>
      </c>
      <c r="G22" s="99">
        <f t="shared" si="0"/>
        <v>17.897172091848866</v>
      </c>
    </row>
    <row r="23" spans="2:7" s="6" customFormat="1">
      <c r="B23" s="108" t="s">
        <v>174</v>
      </c>
      <c r="C23" s="102">
        <v>13.61753794</v>
      </c>
      <c r="D23" s="102">
        <v>12.72423861</v>
      </c>
      <c r="E23" s="102">
        <v>14.921999999999999</v>
      </c>
      <c r="F23" s="102">
        <v>15.037985500000001</v>
      </c>
      <c r="G23" s="99">
        <f t="shared" si="0"/>
        <v>17.272242822236716</v>
      </c>
    </row>
    <row r="24" spans="2:7" s="6" customFormat="1">
      <c r="B24" s="108" t="s">
        <v>175</v>
      </c>
      <c r="C24" s="102">
        <v>-144.03875191666668</v>
      </c>
      <c r="D24" s="102">
        <v>-139.5276439941056</v>
      </c>
      <c r="E24" s="102">
        <v>-144.52065258333334</v>
      </c>
      <c r="F24" s="102">
        <v>-136.22737833333335</v>
      </c>
      <c r="G24" s="99">
        <f t="shared" si="0"/>
        <v>3.5785084921513333</v>
      </c>
    </row>
    <row r="25" spans="2:7" s="6" customFormat="1">
      <c r="B25" s="108" t="s">
        <v>176</v>
      </c>
      <c r="C25" s="102">
        <v>-15.891344251607237</v>
      </c>
      <c r="D25" s="102">
        <v>-28.75311293651577</v>
      </c>
      <c r="E25" s="98">
        <v>-53.798083521218075</v>
      </c>
      <c r="F25" s="98">
        <v>-31.915949871382793</v>
      </c>
      <c r="G25" s="102">
        <f t="shared" si="0"/>
        <v>87.103509939947372</v>
      </c>
    </row>
    <row r="26" spans="2:7">
      <c r="B26" s="109"/>
      <c r="C26" s="110"/>
      <c r="D26" s="110"/>
      <c r="E26" s="110"/>
      <c r="F26" s="110"/>
      <c r="G26" s="110"/>
    </row>
    <row r="27" spans="2:7">
      <c r="B27" s="111" t="s">
        <v>220</v>
      </c>
      <c r="C27" s="112">
        <v>0</v>
      </c>
      <c r="D27" s="112">
        <v>0</v>
      </c>
      <c r="E27" s="112">
        <v>0</v>
      </c>
      <c r="F27" s="112">
        <v>0</v>
      </c>
      <c r="G27" s="112">
        <v>0</v>
      </c>
    </row>
    <row r="28" spans="2:7">
      <c r="B28" s="113"/>
      <c r="C28" s="102"/>
      <c r="D28" s="102"/>
      <c r="E28" s="102"/>
      <c r="F28" s="102"/>
      <c r="G28" s="102"/>
    </row>
    <row r="29" spans="2:7" s="6" customFormat="1" ht="26.25">
      <c r="B29" s="114" t="s">
        <v>194</v>
      </c>
      <c r="C29" s="115">
        <v>-532.78144506785384</v>
      </c>
      <c r="D29" s="115">
        <v>-605.44846658681536</v>
      </c>
      <c r="E29" s="115">
        <v>-700.22121385610717</v>
      </c>
      <c r="F29" s="115">
        <v>-626.92289440449531</v>
      </c>
      <c r="G29" s="115">
        <v>1.7554123803119603</v>
      </c>
    </row>
    <row r="30" spans="2:7" ht="12.75" customHeight="1">
      <c r="B30" s="113"/>
      <c r="C30" s="102"/>
      <c r="D30" s="102"/>
      <c r="E30" s="102"/>
      <c r="F30" s="102"/>
      <c r="G30" s="102"/>
    </row>
    <row r="31" spans="2:7" s="6" customFormat="1">
      <c r="B31" s="111" t="s">
        <v>221</v>
      </c>
      <c r="C31" s="112"/>
      <c r="D31" s="112"/>
      <c r="E31" s="112"/>
      <c r="F31" s="112"/>
      <c r="G31" s="112"/>
    </row>
    <row r="32" spans="2:7" s="6" customFormat="1" ht="26.25">
      <c r="B32" s="116" t="s">
        <v>195</v>
      </c>
      <c r="C32" s="98">
        <v>7715.8038558103999</v>
      </c>
      <c r="D32" s="98">
        <v>2198.6748860286953</v>
      </c>
      <c r="E32" s="98">
        <v>8426.4400933672787</v>
      </c>
      <c r="F32" s="98">
        <v>4609.3070361905711</v>
      </c>
      <c r="G32" s="98">
        <f>(F32/E32-1)*100</f>
        <v>-45.299474213093802</v>
      </c>
    </row>
    <row r="33" spans="2:8">
      <c r="B33" s="113" t="s">
        <v>196</v>
      </c>
      <c r="C33" s="110">
        <v>5543.5212572699056</v>
      </c>
      <c r="D33" s="110">
        <v>3090.008010362762</v>
      </c>
      <c r="E33" s="110">
        <v>947.09397213451462</v>
      </c>
      <c r="F33" s="110">
        <v>496.09121483705388</v>
      </c>
      <c r="G33" s="102">
        <f>(F33/E33-1)*100</f>
        <v>-47.619641827200368</v>
      </c>
    </row>
    <row r="34" spans="2:8">
      <c r="B34" s="113" t="s">
        <v>197</v>
      </c>
      <c r="C34" s="110">
        <v>2025.4770246846849</v>
      </c>
      <c r="D34" s="110">
        <v>-4059.5618314202493</v>
      </c>
      <c r="E34" s="110">
        <v>3731.0577414946788</v>
      </c>
      <c r="F34" s="110">
        <v>5428.7191362569183</v>
      </c>
      <c r="G34" s="102">
        <f t="shared" ref="G34:G41" si="1">(F34/E34-1)*100</f>
        <v>45.50080734162394</v>
      </c>
    </row>
    <row r="35" spans="2:8">
      <c r="B35" s="113" t="s">
        <v>198</v>
      </c>
      <c r="C35" s="110">
        <v>2250.6131190258106</v>
      </c>
      <c r="D35" s="110">
        <v>4485.852782642849</v>
      </c>
      <c r="E35" s="110">
        <v>2993.9268675923322</v>
      </c>
      <c r="F35" s="110">
        <v>-2380.9641832953953</v>
      </c>
      <c r="G35" s="102">
        <f t="shared" si="1"/>
        <v>-179.52646435916881</v>
      </c>
    </row>
    <row r="36" spans="2:8">
      <c r="B36" s="113" t="s">
        <v>199</v>
      </c>
      <c r="C36" s="110">
        <v>-2102.7750000000005</v>
      </c>
      <c r="D36" s="110">
        <v>-1322.5141666666666</v>
      </c>
      <c r="E36" s="110">
        <v>751.50083333333339</v>
      </c>
      <c r="F36" s="110">
        <v>1052.3866666666668</v>
      </c>
      <c r="G36" s="102">
        <f t="shared" si="1"/>
        <v>40.037990643168506</v>
      </c>
    </row>
    <row r="37" spans="2:8">
      <c r="B37" s="109" t="s">
        <v>200</v>
      </c>
      <c r="C37" s="110">
        <v>-1.0325451699999999</v>
      </c>
      <c r="D37" s="110">
        <v>4.8900911099999922</v>
      </c>
      <c r="E37" s="110">
        <v>2.8606788124199158</v>
      </c>
      <c r="F37" s="110">
        <v>13.07420172532796</v>
      </c>
      <c r="G37" s="102">
        <f t="shared" si="1"/>
        <v>357.03144542354909</v>
      </c>
    </row>
    <row r="38" spans="2:8" s="6" customFormat="1" ht="26.25">
      <c r="B38" s="116" t="s">
        <v>201</v>
      </c>
      <c r="C38" s="98">
        <v>8046.262712353001</v>
      </c>
      <c r="D38" s="98">
        <v>3792.1531541556451</v>
      </c>
      <c r="E38" s="98">
        <v>8943.8550102681311</v>
      </c>
      <c r="F38" s="98">
        <v>5088.2208215357532</v>
      </c>
      <c r="G38" s="98">
        <f>(F38/E38-1)*100</f>
        <v>-43.109310071617415</v>
      </c>
    </row>
    <row r="39" spans="2:8">
      <c r="B39" s="113" t="s">
        <v>202</v>
      </c>
      <c r="C39" s="110">
        <v>855.0588778474505</v>
      </c>
      <c r="D39" s="110">
        <v>2055.6442143492413</v>
      </c>
      <c r="E39" s="110">
        <v>3384.3599346215656</v>
      </c>
      <c r="F39" s="110">
        <v>3125.4746298763953</v>
      </c>
      <c r="G39" s="102">
        <f t="shared" si="1"/>
        <v>-7.6494613382225403</v>
      </c>
    </row>
    <row r="40" spans="2:8">
      <c r="B40" s="113" t="s">
        <v>203</v>
      </c>
      <c r="C40" s="110">
        <v>9018.745840006668</v>
      </c>
      <c r="D40" s="110">
        <v>6883.4994713300021</v>
      </c>
      <c r="E40" s="110">
        <v>-1539.0473333333348</v>
      </c>
      <c r="F40" s="110">
        <v>-3764.6509278031353</v>
      </c>
      <c r="G40" s="102">
        <f t="shared" si="1"/>
        <v>144.60917128841598</v>
      </c>
    </row>
    <row r="41" spans="2:8">
      <c r="B41" s="113" t="s">
        <v>204</v>
      </c>
      <c r="C41" s="110">
        <v>-1827.542005501117</v>
      </c>
      <c r="D41" s="110">
        <v>-5146.9905315235974</v>
      </c>
      <c r="E41" s="110">
        <v>7098.3978720489995</v>
      </c>
      <c r="F41" s="110">
        <v>5727.364871702358</v>
      </c>
      <c r="G41" s="102">
        <f t="shared" si="1"/>
        <v>-19.3146823418463</v>
      </c>
    </row>
    <row r="42" spans="2:8">
      <c r="B42" s="113" t="s">
        <v>205</v>
      </c>
      <c r="C42" s="110">
        <v>0</v>
      </c>
      <c r="D42" s="110">
        <v>0</v>
      </c>
      <c r="E42" s="110">
        <v>0.14453693089960884</v>
      </c>
      <c r="F42" s="117">
        <v>3.2247760134775913E-2</v>
      </c>
      <c r="G42" s="102"/>
    </row>
    <row r="43" spans="2:8" s="6" customFormat="1">
      <c r="B43" s="100" t="s">
        <v>206</v>
      </c>
      <c r="C43" s="98">
        <v>-330.4588565426011</v>
      </c>
      <c r="D43" s="98">
        <v>-1593.4782681269498</v>
      </c>
      <c r="E43" s="98">
        <v>-517.4149169008524</v>
      </c>
      <c r="F43" s="98">
        <v>-478.91378534518208</v>
      </c>
      <c r="G43" s="98">
        <f>(F43/E43-1)*100</f>
        <v>-7.4410555819069968</v>
      </c>
    </row>
    <row r="44" spans="2:8">
      <c r="B44" s="113"/>
      <c r="C44" s="102"/>
      <c r="D44" s="102"/>
      <c r="E44" s="102"/>
      <c r="F44" s="102"/>
      <c r="G44" s="98"/>
    </row>
    <row r="45" spans="2:8" s="6" customFormat="1">
      <c r="B45" s="100" t="s">
        <v>207</v>
      </c>
      <c r="C45" s="98">
        <v>202.32258852525274</v>
      </c>
      <c r="D45" s="98">
        <v>-988.02980154013449</v>
      </c>
      <c r="E45" s="98">
        <v>182.80629695525477</v>
      </c>
      <c r="F45" s="98">
        <v>148.00910905931323</v>
      </c>
      <c r="G45" s="98">
        <f>(F45/E45-1)*100</f>
        <v>-19.035005071219611</v>
      </c>
    </row>
    <row r="46" spans="2:8">
      <c r="B46" s="109"/>
      <c r="C46" s="118"/>
      <c r="D46" s="109"/>
      <c r="E46" s="109"/>
      <c r="F46" s="109"/>
      <c r="G46" s="109"/>
    </row>
    <row r="47" spans="2:8" ht="15" customHeight="1">
      <c r="B47" s="119" t="s">
        <v>232</v>
      </c>
      <c r="C47" s="120"/>
      <c r="D47" s="120"/>
      <c r="E47" s="120"/>
      <c r="F47" s="120"/>
      <c r="G47" s="121"/>
    </row>
    <row r="48" spans="2:8" ht="45" customHeight="1">
      <c r="B48" s="329" t="s">
        <v>234</v>
      </c>
      <c r="C48" s="329"/>
      <c r="D48" s="329"/>
      <c r="E48" s="329"/>
      <c r="F48" s="329"/>
      <c r="G48" s="329"/>
      <c r="H48" s="17"/>
    </row>
    <row r="49" spans="2:7" ht="15.75">
      <c r="B49" s="10"/>
      <c r="C49" s="11"/>
      <c r="D49" s="11"/>
      <c r="E49" s="11"/>
      <c r="F49" s="11"/>
      <c r="G49" s="8"/>
    </row>
    <row r="50" spans="2:7" ht="15.75">
      <c r="B50" s="10"/>
      <c r="C50" s="11"/>
      <c r="D50" s="11"/>
      <c r="E50" s="11"/>
      <c r="F50" s="11"/>
      <c r="G50" s="8"/>
    </row>
    <row r="51" spans="2:7" ht="15.75">
      <c r="B51" s="12"/>
      <c r="C51" s="11"/>
      <c r="D51" s="11"/>
      <c r="E51" s="11"/>
      <c r="F51" s="11"/>
      <c r="G51" s="8"/>
    </row>
    <row r="52" spans="2:7" ht="15.75">
      <c r="B52" s="12"/>
      <c r="C52" s="11"/>
      <c r="D52" s="11"/>
      <c r="E52" s="11"/>
      <c r="F52" s="11"/>
      <c r="G52" s="8"/>
    </row>
    <row r="53" spans="2:7" ht="15.75">
      <c r="B53" s="12"/>
      <c r="C53" s="11"/>
      <c r="D53" s="11"/>
      <c r="E53" s="11"/>
      <c r="F53" s="11"/>
      <c r="G53" s="8"/>
    </row>
    <row r="54" spans="2:7" ht="15.75">
      <c r="B54" s="12"/>
      <c r="C54" s="11"/>
      <c r="D54" s="11"/>
      <c r="E54" s="11"/>
      <c r="F54" s="11"/>
      <c r="G54" s="8"/>
    </row>
    <row r="55" spans="2:7" ht="15.75">
      <c r="B55" s="12"/>
      <c r="C55" s="11"/>
      <c r="D55" s="11"/>
      <c r="E55" s="11"/>
      <c r="F55" s="11"/>
      <c r="G55" s="8"/>
    </row>
    <row r="56" spans="2:7" ht="15.75">
      <c r="B56" s="12"/>
      <c r="C56" s="11"/>
      <c r="D56" s="11"/>
      <c r="E56" s="11"/>
      <c r="F56" s="11"/>
      <c r="G56" s="8"/>
    </row>
    <row r="57" spans="2:7" ht="15.75">
      <c r="B57" s="10"/>
      <c r="C57" s="11"/>
      <c r="D57" s="11"/>
      <c r="E57" s="11"/>
      <c r="F57" s="11"/>
      <c r="G57" s="8"/>
    </row>
    <row r="58" spans="2:7" ht="15.75">
      <c r="B58" s="10"/>
      <c r="C58" s="11"/>
      <c r="D58" s="11"/>
      <c r="E58" s="11"/>
      <c r="F58" s="11"/>
      <c r="G58" s="8"/>
    </row>
    <row r="59" spans="2:7" ht="15.75">
      <c r="B59" s="10"/>
      <c r="C59" s="11"/>
      <c r="D59" s="11"/>
      <c r="E59" s="11"/>
      <c r="F59" s="11"/>
      <c r="G59" s="8"/>
    </row>
    <row r="60" spans="2:7" ht="15.75">
      <c r="B60" s="10"/>
      <c r="C60" s="11"/>
      <c r="D60" s="11"/>
      <c r="E60" s="11"/>
      <c r="F60" s="11"/>
      <c r="G60" s="8"/>
    </row>
    <row r="61" spans="2:7" ht="15.75">
      <c r="B61" s="10"/>
      <c r="C61" s="11"/>
      <c r="D61" s="11"/>
      <c r="E61" s="11"/>
      <c r="F61" s="11"/>
      <c r="G61" s="8"/>
    </row>
    <row r="62" spans="2:7" ht="15.75">
      <c r="B62" s="10"/>
      <c r="C62" s="11"/>
      <c r="D62" s="11"/>
      <c r="E62" s="11"/>
      <c r="F62" s="11"/>
      <c r="G62" s="8"/>
    </row>
    <row r="63" spans="2:7" ht="15.75">
      <c r="B63" s="10"/>
      <c r="C63" s="11"/>
      <c r="D63" s="11"/>
      <c r="E63" s="11"/>
      <c r="F63" s="11"/>
      <c r="G63" s="8"/>
    </row>
    <row r="64" spans="2:7" ht="15.75">
      <c r="B64" s="10"/>
      <c r="C64" s="11"/>
      <c r="D64" s="11"/>
      <c r="E64" s="11"/>
      <c r="F64" s="11"/>
      <c r="G64" s="8"/>
    </row>
    <row r="65" spans="2:7" ht="15.75">
      <c r="B65" s="10"/>
      <c r="C65" s="11"/>
      <c r="D65" s="11"/>
      <c r="E65" s="11"/>
      <c r="F65" s="11"/>
      <c r="G65" s="8"/>
    </row>
    <row r="66" spans="2:7" ht="15.75">
      <c r="B66" s="10"/>
      <c r="C66" s="11"/>
      <c r="D66" s="11"/>
      <c r="E66" s="11"/>
      <c r="F66" s="11"/>
      <c r="G66" s="8"/>
    </row>
    <row r="67" spans="2:7" ht="15.75">
      <c r="B67" s="10"/>
      <c r="C67" s="11"/>
      <c r="D67" s="11"/>
      <c r="E67" s="11"/>
      <c r="F67" s="11"/>
      <c r="G67" s="8"/>
    </row>
    <row r="68" spans="2:7" ht="15.75">
      <c r="B68" s="10"/>
      <c r="C68" s="11"/>
      <c r="D68" s="11"/>
      <c r="E68" s="11"/>
      <c r="F68" s="11"/>
      <c r="G68" s="8"/>
    </row>
    <row r="69" spans="2:7" ht="15.75">
      <c r="B69" s="10"/>
      <c r="C69" s="11"/>
      <c r="D69" s="11"/>
      <c r="E69" s="11"/>
      <c r="F69" s="11"/>
      <c r="G69" s="8"/>
    </row>
    <row r="70" spans="2:7" ht="15.75">
      <c r="B70" s="10"/>
      <c r="C70" s="11"/>
      <c r="D70" s="11"/>
      <c r="E70" s="11"/>
      <c r="F70" s="11"/>
      <c r="G70" s="8"/>
    </row>
    <row r="71" spans="2:7" ht="15.75">
      <c r="B71" s="10"/>
      <c r="C71" s="11"/>
      <c r="D71" s="11"/>
      <c r="E71" s="11"/>
      <c r="F71" s="11"/>
      <c r="G71" s="8"/>
    </row>
    <row r="72" spans="2:7" ht="15.75">
      <c r="B72" s="10"/>
      <c r="C72" s="11"/>
      <c r="D72" s="11"/>
      <c r="E72" s="11"/>
      <c r="F72" s="11"/>
      <c r="G72" s="8"/>
    </row>
    <row r="73" spans="2:7" ht="15.75">
      <c r="B73" s="10"/>
      <c r="C73" s="11"/>
      <c r="D73" s="11"/>
      <c r="E73" s="11"/>
      <c r="F73" s="11"/>
      <c r="G73" s="8"/>
    </row>
    <row r="74" spans="2:7" ht="15.75">
      <c r="B74" s="10"/>
      <c r="C74" s="11"/>
      <c r="D74" s="11"/>
      <c r="E74" s="11"/>
      <c r="F74" s="11"/>
      <c r="G74" s="8"/>
    </row>
    <row r="75" spans="2:7" ht="15.75">
      <c r="B75" s="10"/>
      <c r="C75" s="11"/>
      <c r="D75" s="11"/>
      <c r="E75" s="11"/>
      <c r="F75" s="11"/>
      <c r="G75" s="8"/>
    </row>
    <row r="76" spans="2:7" ht="15.75">
      <c r="B76" s="10"/>
      <c r="C76" s="11"/>
      <c r="D76" s="11"/>
      <c r="E76" s="11"/>
      <c r="F76" s="11"/>
      <c r="G76" s="8"/>
    </row>
    <row r="77" spans="2:7" ht="15.75">
      <c r="B77" s="10"/>
      <c r="C77" s="11"/>
      <c r="D77" s="11"/>
      <c r="E77" s="11"/>
      <c r="F77" s="11"/>
      <c r="G77" s="8"/>
    </row>
    <row r="78" spans="2:7" ht="15.75">
      <c r="B78" s="10"/>
      <c r="C78" s="11"/>
      <c r="D78" s="11"/>
      <c r="E78" s="11"/>
      <c r="F78" s="11"/>
      <c r="G78" s="8"/>
    </row>
    <row r="79" spans="2:7" ht="15.75">
      <c r="B79" s="10"/>
      <c r="C79" s="11"/>
      <c r="D79" s="11"/>
      <c r="E79" s="11"/>
      <c r="F79" s="11"/>
      <c r="G79" s="8"/>
    </row>
    <row r="80" spans="2:7" ht="15.75">
      <c r="B80" s="10"/>
      <c r="C80" s="11"/>
      <c r="D80" s="11"/>
      <c r="E80" s="11"/>
      <c r="F80" s="11"/>
      <c r="G80" s="8"/>
    </row>
    <row r="81" spans="2:7" ht="15.75">
      <c r="B81" s="10"/>
      <c r="C81" s="11"/>
      <c r="D81" s="11"/>
      <c r="E81" s="11"/>
      <c r="F81" s="11"/>
      <c r="G81" s="8"/>
    </row>
    <row r="82" spans="2:7" ht="15.75">
      <c r="B82" s="10"/>
      <c r="C82" s="11"/>
      <c r="D82" s="11"/>
      <c r="E82" s="11"/>
      <c r="F82" s="11"/>
      <c r="G82" s="8"/>
    </row>
    <row r="83" spans="2:7" ht="15.75">
      <c r="B83" s="10"/>
      <c r="C83" s="11"/>
      <c r="D83" s="11"/>
      <c r="E83" s="11"/>
      <c r="F83" s="11"/>
      <c r="G83" s="8"/>
    </row>
    <row r="84" spans="2:7" ht="15.75">
      <c r="B84" s="10"/>
      <c r="C84" s="11"/>
      <c r="D84" s="11"/>
      <c r="E84" s="11"/>
      <c r="F84" s="11"/>
      <c r="G84" s="8"/>
    </row>
    <row r="85" spans="2:7" ht="15.75">
      <c r="B85" s="10"/>
      <c r="C85" s="11"/>
      <c r="D85" s="11"/>
      <c r="E85" s="11"/>
      <c r="F85" s="11"/>
      <c r="G85" s="8"/>
    </row>
    <row r="86" spans="2:7" ht="15.75">
      <c r="B86" s="10"/>
      <c r="C86" s="11"/>
      <c r="D86" s="11"/>
      <c r="E86" s="11"/>
      <c r="F86" s="11"/>
      <c r="G86" s="8"/>
    </row>
    <row r="87" spans="2:7" ht="15.75">
      <c r="B87" s="10"/>
      <c r="C87" s="11"/>
      <c r="D87" s="11"/>
      <c r="E87" s="11"/>
      <c r="F87" s="11"/>
      <c r="G87" s="8"/>
    </row>
    <row r="88" spans="2:7" ht="15.75">
      <c r="B88" s="10"/>
      <c r="C88" s="11"/>
      <c r="D88" s="11"/>
      <c r="E88" s="11"/>
      <c r="F88" s="11"/>
      <c r="G88" s="8"/>
    </row>
    <row r="89" spans="2:7" ht="15.75">
      <c r="B89" s="10"/>
      <c r="C89" s="11"/>
      <c r="D89" s="11"/>
      <c r="E89" s="11"/>
      <c r="F89" s="11"/>
      <c r="G89" s="8"/>
    </row>
    <row r="90" spans="2:7" ht="15.75">
      <c r="B90" s="10"/>
      <c r="C90" s="11"/>
      <c r="D90" s="11"/>
      <c r="E90" s="11"/>
      <c r="F90" s="11"/>
      <c r="G90" s="8"/>
    </row>
    <row r="91" spans="2:7" ht="15.75">
      <c r="B91" s="10"/>
      <c r="C91" s="11"/>
      <c r="D91" s="11"/>
      <c r="E91" s="11"/>
      <c r="F91" s="11"/>
      <c r="G91" s="8"/>
    </row>
    <row r="92" spans="2:7" ht="15.75">
      <c r="B92" s="10"/>
      <c r="C92" s="11"/>
      <c r="D92" s="11"/>
      <c r="E92" s="11"/>
      <c r="F92" s="11"/>
      <c r="G92" s="8"/>
    </row>
    <row r="93" spans="2:7" ht="15.75">
      <c r="B93" s="10"/>
      <c r="C93" s="11"/>
      <c r="D93" s="11"/>
      <c r="E93" s="11"/>
      <c r="F93" s="11"/>
      <c r="G93" s="8"/>
    </row>
    <row r="94" spans="2:7" ht="15.75">
      <c r="B94" s="10"/>
      <c r="C94" s="11"/>
      <c r="D94" s="11"/>
      <c r="E94" s="11"/>
      <c r="F94" s="11"/>
      <c r="G94" s="8"/>
    </row>
    <row r="95" spans="2:7" ht="15.75">
      <c r="B95" s="10"/>
      <c r="C95" s="11"/>
      <c r="D95" s="11"/>
      <c r="E95" s="11"/>
      <c r="F95" s="11"/>
      <c r="G95" s="8"/>
    </row>
    <row r="96" spans="2:7" ht="15.75">
      <c r="B96" s="10"/>
      <c r="C96" s="11"/>
      <c r="D96" s="11"/>
      <c r="E96" s="11"/>
      <c r="F96" s="11"/>
      <c r="G96" s="8"/>
    </row>
    <row r="97" spans="2:7" ht="15.75">
      <c r="B97" s="10"/>
      <c r="C97" s="11"/>
      <c r="D97" s="11"/>
      <c r="E97" s="11"/>
      <c r="F97" s="11"/>
      <c r="G97" s="8"/>
    </row>
    <row r="98" spans="2:7" ht="15.75">
      <c r="B98" s="10"/>
      <c r="C98" s="11"/>
      <c r="D98" s="11"/>
      <c r="E98" s="11"/>
      <c r="F98" s="11"/>
      <c r="G98" s="8"/>
    </row>
    <row r="99" spans="2:7" ht="15.75">
      <c r="B99" s="10"/>
      <c r="C99" s="11"/>
      <c r="D99" s="11"/>
      <c r="E99" s="11"/>
      <c r="F99" s="11"/>
      <c r="G99" s="8"/>
    </row>
    <row r="100" spans="2:7" ht="15.75">
      <c r="B100" s="10"/>
      <c r="C100" s="11"/>
      <c r="D100" s="11"/>
      <c r="E100" s="11"/>
      <c r="F100" s="11"/>
      <c r="G100" s="8"/>
    </row>
    <row r="101" spans="2:7" ht="15.75">
      <c r="B101" s="10"/>
      <c r="C101" s="11"/>
      <c r="D101" s="11"/>
      <c r="E101" s="11"/>
      <c r="F101" s="11"/>
      <c r="G101" s="8"/>
    </row>
    <row r="102" spans="2:7" ht="15.75">
      <c r="B102" s="10"/>
      <c r="C102" s="11"/>
      <c r="D102" s="11"/>
      <c r="E102" s="11"/>
      <c r="F102" s="11"/>
      <c r="G102" s="8"/>
    </row>
    <row r="103" spans="2:7" ht="15.75">
      <c r="B103" s="10"/>
      <c r="C103" s="11"/>
      <c r="D103" s="11"/>
      <c r="E103" s="11"/>
      <c r="F103" s="11"/>
      <c r="G103" s="8"/>
    </row>
    <row r="104" spans="2:7" ht="15.75">
      <c r="B104" s="10"/>
      <c r="C104" s="11"/>
      <c r="D104" s="11"/>
      <c r="E104" s="11"/>
      <c r="F104" s="11"/>
      <c r="G104" s="8"/>
    </row>
    <row r="105" spans="2:7" ht="15.75">
      <c r="B105" s="10"/>
      <c r="C105" s="11"/>
      <c r="D105" s="11"/>
      <c r="E105" s="11"/>
      <c r="F105" s="11"/>
      <c r="G105" s="8"/>
    </row>
    <row r="106" spans="2:7" ht="15.75">
      <c r="B106" s="10"/>
      <c r="C106" s="11"/>
      <c r="D106" s="11"/>
      <c r="E106" s="11"/>
      <c r="F106" s="11"/>
      <c r="G106" s="8"/>
    </row>
    <row r="107" spans="2:7" ht="15.75">
      <c r="B107" s="10"/>
      <c r="C107" s="11"/>
      <c r="D107" s="11"/>
      <c r="E107" s="11"/>
      <c r="F107" s="11"/>
      <c r="G107" s="8"/>
    </row>
    <row r="108" spans="2:7" ht="15.75">
      <c r="B108" s="10"/>
      <c r="C108" s="11"/>
      <c r="D108" s="11"/>
      <c r="E108" s="11"/>
      <c r="F108" s="11"/>
      <c r="G108" s="8"/>
    </row>
    <row r="109" spans="2:7" ht="15.75">
      <c r="B109" s="10"/>
      <c r="C109" s="11"/>
      <c r="D109" s="11"/>
      <c r="E109" s="11"/>
      <c r="F109" s="11"/>
      <c r="G109" s="8"/>
    </row>
    <row r="110" spans="2:7" ht="15.75">
      <c r="B110" s="10"/>
      <c r="C110" s="11"/>
      <c r="D110" s="11"/>
      <c r="E110" s="11"/>
      <c r="F110" s="11"/>
      <c r="G110" s="8"/>
    </row>
    <row r="111" spans="2:7" ht="15.75">
      <c r="B111" s="10"/>
      <c r="C111" s="11"/>
      <c r="D111" s="11"/>
      <c r="E111" s="11"/>
      <c r="F111" s="11"/>
      <c r="G111" s="8"/>
    </row>
    <row r="112" spans="2:7" ht="15.75">
      <c r="B112" s="10"/>
      <c r="C112" s="11"/>
      <c r="D112" s="11"/>
      <c r="E112" s="11"/>
      <c r="F112" s="11"/>
      <c r="G112" s="8"/>
    </row>
    <row r="113" spans="2:7" ht="15.75">
      <c r="B113" s="10"/>
      <c r="C113" s="11"/>
      <c r="D113" s="11"/>
      <c r="E113" s="11"/>
      <c r="F113" s="11"/>
      <c r="G113" s="8"/>
    </row>
    <row r="114" spans="2:7" ht="15.75">
      <c r="B114" s="10"/>
      <c r="C114" s="11"/>
      <c r="D114" s="11"/>
      <c r="E114" s="11"/>
      <c r="F114" s="11"/>
      <c r="G114" s="8"/>
    </row>
    <row r="115" spans="2:7" ht="15.75">
      <c r="B115" s="10"/>
      <c r="C115" s="11"/>
      <c r="D115" s="11"/>
      <c r="E115" s="11"/>
      <c r="F115" s="11"/>
      <c r="G115" s="8"/>
    </row>
    <row r="116" spans="2:7" ht="15.75">
      <c r="B116" s="10"/>
      <c r="C116" s="11"/>
      <c r="D116" s="11"/>
      <c r="E116" s="11"/>
      <c r="F116" s="11"/>
      <c r="G116" s="8"/>
    </row>
    <row r="117" spans="2:7" ht="15.75">
      <c r="B117" s="10"/>
      <c r="C117" s="11"/>
      <c r="D117" s="11"/>
      <c r="E117" s="11"/>
      <c r="F117" s="11"/>
      <c r="G117" s="8"/>
    </row>
    <row r="118" spans="2:7" ht="15.75">
      <c r="B118" s="10"/>
      <c r="C118" s="11"/>
      <c r="D118" s="11"/>
      <c r="E118" s="11"/>
      <c r="F118" s="11"/>
      <c r="G118" s="8"/>
    </row>
    <row r="119" spans="2:7" ht="15.75">
      <c r="B119" s="10"/>
      <c r="C119" s="11"/>
      <c r="D119" s="11"/>
      <c r="E119" s="11"/>
      <c r="F119" s="11"/>
      <c r="G119" s="8"/>
    </row>
    <row r="120" spans="2:7" ht="15.75">
      <c r="B120" s="10"/>
      <c r="C120" s="11"/>
      <c r="D120" s="11"/>
      <c r="E120" s="11"/>
      <c r="F120" s="11"/>
      <c r="G120" s="8"/>
    </row>
    <row r="121" spans="2:7" ht="15.75">
      <c r="B121" s="10"/>
      <c r="C121" s="11"/>
      <c r="D121" s="11"/>
      <c r="E121" s="11"/>
      <c r="F121" s="11"/>
      <c r="G121" s="8"/>
    </row>
    <row r="122" spans="2:7" ht="15.75">
      <c r="B122" s="10"/>
      <c r="C122" s="11"/>
      <c r="D122" s="11"/>
      <c r="E122" s="11"/>
      <c r="F122" s="11"/>
      <c r="G122" s="8"/>
    </row>
    <row r="123" spans="2:7" ht="15.75">
      <c r="B123" s="10"/>
      <c r="C123" s="11"/>
      <c r="D123" s="11"/>
      <c r="E123" s="11"/>
      <c r="F123" s="11"/>
      <c r="G123" s="8"/>
    </row>
    <row r="124" spans="2:7" ht="15.75">
      <c r="B124" s="10"/>
      <c r="C124" s="11"/>
      <c r="D124" s="11"/>
      <c r="E124" s="11"/>
      <c r="F124" s="11"/>
      <c r="G124" s="8"/>
    </row>
    <row r="125" spans="2:7" ht="15.75">
      <c r="B125" s="10"/>
      <c r="C125" s="11"/>
      <c r="D125" s="11"/>
      <c r="E125" s="11"/>
      <c r="F125" s="11"/>
      <c r="G125" s="8"/>
    </row>
    <row r="126" spans="2:7" ht="15.75">
      <c r="B126" s="10"/>
      <c r="C126" s="11"/>
      <c r="D126" s="11"/>
      <c r="E126" s="11"/>
      <c r="F126" s="11"/>
      <c r="G126" s="8"/>
    </row>
    <row r="127" spans="2:7" ht="15.75">
      <c r="B127" s="10"/>
      <c r="C127" s="11"/>
      <c r="D127" s="11"/>
      <c r="E127" s="11"/>
      <c r="F127" s="11"/>
      <c r="G127" s="8"/>
    </row>
    <row r="128" spans="2:7" ht="15.75">
      <c r="B128" s="10"/>
      <c r="C128" s="11"/>
      <c r="D128" s="11"/>
      <c r="E128" s="11"/>
      <c r="F128" s="11"/>
      <c r="G128" s="8"/>
    </row>
    <row r="129" spans="2:7" ht="15.75">
      <c r="B129" s="10"/>
      <c r="C129" s="11"/>
      <c r="D129" s="11"/>
      <c r="E129" s="11"/>
      <c r="F129" s="11"/>
      <c r="G129" s="8"/>
    </row>
    <row r="130" spans="2:7" ht="15.75">
      <c r="B130" s="10"/>
      <c r="C130" s="11"/>
      <c r="D130" s="11"/>
      <c r="E130" s="11"/>
      <c r="F130" s="11"/>
      <c r="G130" s="8"/>
    </row>
    <row r="131" spans="2:7" ht="15.75">
      <c r="B131" s="10"/>
      <c r="C131" s="11"/>
      <c r="D131" s="11"/>
      <c r="E131" s="11"/>
      <c r="F131" s="11"/>
      <c r="G131" s="8"/>
    </row>
    <row r="132" spans="2:7" ht="15.75">
      <c r="B132" s="10"/>
      <c r="C132" s="11"/>
      <c r="D132" s="11"/>
      <c r="E132" s="11"/>
      <c r="F132" s="11"/>
      <c r="G132" s="8"/>
    </row>
    <row r="133" spans="2:7" ht="15.75">
      <c r="B133" s="10"/>
      <c r="C133" s="11"/>
      <c r="D133" s="11"/>
      <c r="E133" s="11"/>
      <c r="F133" s="11"/>
      <c r="G133" s="8"/>
    </row>
    <row r="134" spans="2:7" ht="15.75">
      <c r="B134" s="10"/>
      <c r="C134" s="11"/>
      <c r="D134" s="11"/>
      <c r="E134" s="11"/>
      <c r="F134" s="11"/>
      <c r="G134" s="8"/>
    </row>
    <row r="135" spans="2:7" ht="15.75">
      <c r="B135" s="10"/>
      <c r="C135" s="11"/>
      <c r="D135" s="11"/>
      <c r="E135" s="11"/>
      <c r="F135" s="11"/>
      <c r="G135" s="8"/>
    </row>
    <row r="136" spans="2:7" ht="15.75">
      <c r="B136" s="10"/>
      <c r="C136" s="11"/>
      <c r="D136" s="11"/>
      <c r="E136" s="11"/>
      <c r="F136" s="11"/>
      <c r="G136" s="8"/>
    </row>
    <row r="137" spans="2:7" ht="15.75">
      <c r="B137" s="10"/>
      <c r="C137" s="11"/>
      <c r="D137" s="11"/>
      <c r="E137" s="11"/>
      <c r="F137" s="11"/>
      <c r="G137" s="8"/>
    </row>
    <row r="138" spans="2:7" ht="15.75">
      <c r="B138" s="10"/>
      <c r="C138" s="11"/>
      <c r="D138" s="11"/>
      <c r="E138" s="11"/>
      <c r="F138" s="11"/>
      <c r="G138" s="8"/>
    </row>
    <row r="139" spans="2:7" ht="15.75">
      <c r="B139" s="10"/>
      <c r="C139" s="11"/>
      <c r="D139" s="11"/>
      <c r="E139" s="11"/>
      <c r="F139" s="11"/>
      <c r="G139" s="8"/>
    </row>
    <row r="140" spans="2:7" ht="15.75">
      <c r="B140" s="10"/>
      <c r="C140" s="11"/>
      <c r="D140" s="11"/>
      <c r="E140" s="11"/>
      <c r="F140" s="11"/>
      <c r="G140" s="8"/>
    </row>
    <row r="141" spans="2:7" ht="15.75">
      <c r="B141" s="10"/>
      <c r="C141" s="11"/>
      <c r="D141" s="11"/>
      <c r="E141" s="11"/>
      <c r="F141" s="11"/>
      <c r="G141" s="8"/>
    </row>
    <row r="142" spans="2:7" ht="15.75">
      <c r="B142" s="10"/>
      <c r="C142" s="11"/>
      <c r="D142" s="11"/>
      <c r="E142" s="11"/>
      <c r="F142" s="11"/>
      <c r="G142" s="8"/>
    </row>
    <row r="143" spans="2:7" ht="15.75">
      <c r="B143" s="10"/>
      <c r="C143" s="11"/>
      <c r="D143" s="11"/>
      <c r="E143" s="11"/>
      <c r="F143" s="11"/>
      <c r="G143" s="8"/>
    </row>
    <row r="144" spans="2:7" ht="15.75">
      <c r="B144" s="10"/>
      <c r="C144" s="11"/>
      <c r="D144" s="11"/>
      <c r="E144" s="11"/>
      <c r="F144" s="11"/>
      <c r="G144" s="8"/>
    </row>
    <row r="145" spans="2:7" ht="15.75">
      <c r="B145" s="10"/>
      <c r="C145" s="11"/>
      <c r="D145" s="11"/>
      <c r="E145" s="11"/>
      <c r="F145" s="11"/>
      <c r="G145" s="8"/>
    </row>
    <row r="146" spans="2:7" ht="15.75">
      <c r="B146" s="10"/>
      <c r="C146" s="11"/>
      <c r="D146" s="11"/>
      <c r="E146" s="11"/>
      <c r="F146" s="11"/>
      <c r="G146" s="8"/>
    </row>
    <row r="147" spans="2:7" ht="15.75">
      <c r="B147" s="10"/>
      <c r="C147" s="11"/>
      <c r="D147" s="11"/>
      <c r="E147" s="11"/>
      <c r="F147" s="11"/>
      <c r="G147" s="8"/>
    </row>
    <row r="148" spans="2:7" ht="15.75">
      <c r="B148" s="10"/>
      <c r="C148" s="11"/>
      <c r="D148" s="11"/>
      <c r="E148" s="11"/>
      <c r="F148" s="11"/>
      <c r="G148" s="8"/>
    </row>
    <row r="149" spans="2:7" ht="15.75">
      <c r="B149" s="10"/>
      <c r="C149" s="11"/>
      <c r="D149" s="11"/>
      <c r="E149" s="11"/>
      <c r="F149" s="11"/>
      <c r="G149" s="8"/>
    </row>
    <row r="150" spans="2:7" ht="15.75">
      <c r="B150" s="10"/>
      <c r="C150" s="11"/>
      <c r="D150" s="11"/>
      <c r="E150" s="11"/>
      <c r="F150" s="11"/>
      <c r="G150" s="8"/>
    </row>
    <row r="151" spans="2:7" ht="15.75">
      <c r="B151" s="10"/>
      <c r="C151" s="11"/>
      <c r="D151" s="11"/>
      <c r="E151" s="11"/>
      <c r="F151" s="11"/>
      <c r="G151" s="8"/>
    </row>
    <row r="152" spans="2:7" ht="15.75">
      <c r="B152" s="10"/>
      <c r="C152" s="11"/>
      <c r="D152" s="11"/>
      <c r="E152" s="11"/>
      <c r="F152" s="11"/>
      <c r="G152" s="8"/>
    </row>
    <row r="153" spans="2:7" ht="15.75">
      <c r="B153" s="10"/>
      <c r="C153" s="11"/>
      <c r="D153" s="11"/>
      <c r="E153" s="11"/>
      <c r="F153" s="11"/>
      <c r="G153" s="8"/>
    </row>
    <row r="154" spans="2:7" ht="15.75">
      <c r="B154" s="10"/>
      <c r="C154" s="11"/>
      <c r="D154" s="11"/>
      <c r="E154" s="11"/>
      <c r="F154" s="11"/>
      <c r="G154" s="8"/>
    </row>
    <row r="155" spans="2:7" ht="15.75">
      <c r="B155" s="10"/>
      <c r="C155" s="11"/>
      <c r="D155" s="11"/>
      <c r="E155" s="11"/>
      <c r="F155" s="11"/>
      <c r="G155" s="8"/>
    </row>
    <row r="156" spans="2:7" ht="15.75">
      <c r="B156" s="10"/>
      <c r="C156" s="11"/>
      <c r="D156" s="11"/>
      <c r="E156" s="11"/>
      <c r="F156" s="11"/>
      <c r="G156" s="8"/>
    </row>
    <row r="157" spans="2:7" ht="15.75">
      <c r="B157" s="10"/>
      <c r="C157" s="11"/>
      <c r="D157" s="11"/>
      <c r="E157" s="11"/>
      <c r="F157" s="11"/>
      <c r="G157" s="8"/>
    </row>
    <row r="158" spans="2:7" ht="15.75">
      <c r="B158" s="10"/>
      <c r="C158" s="11"/>
      <c r="D158" s="11"/>
      <c r="E158" s="11"/>
      <c r="F158" s="11"/>
      <c r="G158" s="8"/>
    </row>
    <row r="159" spans="2:7" ht="15.75">
      <c r="B159" s="10"/>
      <c r="C159" s="11"/>
      <c r="D159" s="11"/>
      <c r="E159" s="11"/>
      <c r="F159" s="11"/>
      <c r="G159" s="8"/>
    </row>
    <row r="160" spans="2:7" ht="15.75">
      <c r="B160" s="10"/>
      <c r="C160" s="11"/>
      <c r="D160" s="11"/>
      <c r="E160" s="11"/>
      <c r="F160" s="11"/>
      <c r="G160" s="8"/>
    </row>
    <row r="161" spans="2:7" ht="15.75">
      <c r="B161" s="10"/>
      <c r="C161" s="11"/>
      <c r="D161" s="11"/>
      <c r="E161" s="11"/>
      <c r="F161" s="11"/>
      <c r="G161" s="8"/>
    </row>
    <row r="162" spans="2:7" ht="15.75">
      <c r="B162" s="10"/>
      <c r="C162" s="11"/>
      <c r="D162" s="11"/>
      <c r="E162" s="11"/>
      <c r="F162" s="11"/>
      <c r="G162" s="8"/>
    </row>
    <row r="163" spans="2:7" ht="15.75">
      <c r="B163" s="10"/>
      <c r="C163" s="11"/>
      <c r="D163" s="11"/>
      <c r="E163" s="11"/>
      <c r="F163" s="11"/>
      <c r="G163" s="8"/>
    </row>
    <row r="164" spans="2:7" ht="15.75">
      <c r="B164" s="10"/>
      <c r="C164" s="11"/>
      <c r="D164" s="11"/>
      <c r="E164" s="11"/>
      <c r="F164" s="11"/>
      <c r="G164" s="8"/>
    </row>
    <row r="165" spans="2:7" ht="15.75">
      <c r="B165" s="10"/>
      <c r="C165" s="11"/>
      <c r="D165" s="11"/>
      <c r="E165" s="11"/>
      <c r="F165" s="11"/>
      <c r="G165" s="8"/>
    </row>
    <row r="166" spans="2:7" ht="15.75">
      <c r="B166" s="10"/>
      <c r="C166" s="11"/>
      <c r="D166" s="11"/>
      <c r="E166" s="11"/>
      <c r="F166" s="11"/>
      <c r="G166" s="8"/>
    </row>
    <row r="167" spans="2:7" ht="15.75">
      <c r="B167" s="10"/>
      <c r="C167" s="11"/>
      <c r="D167" s="11"/>
      <c r="E167" s="11"/>
      <c r="F167" s="11"/>
      <c r="G167" s="8"/>
    </row>
    <row r="168" spans="2:7" ht="15.75">
      <c r="B168" s="10"/>
      <c r="C168" s="11"/>
      <c r="D168" s="11"/>
      <c r="E168" s="11"/>
      <c r="F168" s="11"/>
      <c r="G168" s="8"/>
    </row>
    <row r="169" spans="2:7" ht="15.75">
      <c r="B169" s="10"/>
      <c r="C169" s="11"/>
      <c r="D169" s="11"/>
      <c r="E169" s="11"/>
      <c r="F169" s="11"/>
      <c r="G169" s="8"/>
    </row>
    <row r="170" spans="2:7" ht="15.75">
      <c r="B170" s="10"/>
      <c r="C170" s="11"/>
      <c r="D170" s="11"/>
      <c r="E170" s="11"/>
      <c r="F170" s="11"/>
      <c r="G170" s="8"/>
    </row>
    <row r="171" spans="2:7" ht="15.75">
      <c r="B171" s="10"/>
      <c r="C171" s="11"/>
      <c r="D171" s="11"/>
      <c r="E171" s="11"/>
      <c r="F171" s="11"/>
      <c r="G171" s="8"/>
    </row>
    <row r="172" spans="2:7" ht="15.75">
      <c r="B172" s="10"/>
      <c r="C172" s="11"/>
      <c r="D172" s="11"/>
      <c r="E172" s="11"/>
      <c r="F172" s="11"/>
      <c r="G172" s="8"/>
    </row>
    <row r="173" spans="2:7" ht="15.75">
      <c r="B173" s="10"/>
      <c r="C173" s="11"/>
      <c r="D173" s="11"/>
      <c r="E173" s="11"/>
      <c r="F173" s="11"/>
      <c r="G173" s="8"/>
    </row>
    <row r="174" spans="2:7" ht="15.75">
      <c r="B174" s="10"/>
      <c r="C174" s="11"/>
      <c r="D174" s="11"/>
      <c r="E174" s="11"/>
      <c r="F174" s="11"/>
      <c r="G174" s="8"/>
    </row>
    <row r="175" spans="2:7" ht="15.75">
      <c r="B175" s="10"/>
      <c r="C175" s="11"/>
      <c r="D175" s="11"/>
      <c r="E175" s="11"/>
      <c r="F175" s="11"/>
      <c r="G175" s="8"/>
    </row>
    <row r="176" spans="2:7" ht="15.75">
      <c r="B176" s="10"/>
      <c r="C176" s="11"/>
      <c r="D176" s="11"/>
      <c r="E176" s="11"/>
      <c r="F176" s="11"/>
      <c r="G176" s="8"/>
    </row>
    <row r="177" spans="2:7" ht="15.75">
      <c r="B177" s="10"/>
      <c r="C177" s="11"/>
      <c r="D177" s="11"/>
      <c r="E177" s="11"/>
      <c r="F177" s="11"/>
      <c r="G177" s="8"/>
    </row>
    <row r="178" spans="2:7" ht="15.75">
      <c r="B178" s="10"/>
      <c r="C178" s="11"/>
      <c r="D178" s="11"/>
      <c r="E178" s="11"/>
      <c r="F178" s="11"/>
      <c r="G178" s="8"/>
    </row>
    <row r="179" spans="2:7" ht="15.75">
      <c r="B179" s="10"/>
      <c r="C179" s="11"/>
      <c r="D179" s="11"/>
      <c r="E179" s="11"/>
      <c r="F179" s="11"/>
      <c r="G179" s="8"/>
    </row>
    <row r="180" spans="2:7" ht="15.75">
      <c r="B180" s="10"/>
      <c r="C180" s="11"/>
      <c r="D180" s="11"/>
      <c r="E180" s="11"/>
      <c r="F180" s="11"/>
      <c r="G180" s="8"/>
    </row>
    <row r="181" spans="2:7" ht="15.75">
      <c r="B181" s="10"/>
      <c r="C181" s="11"/>
      <c r="D181" s="11"/>
      <c r="E181" s="11"/>
      <c r="F181" s="11"/>
      <c r="G181" s="8"/>
    </row>
    <row r="182" spans="2:7" ht="15.75">
      <c r="B182" s="10"/>
      <c r="C182" s="11"/>
      <c r="D182" s="11"/>
      <c r="E182" s="11"/>
      <c r="F182" s="11"/>
      <c r="G182" s="8"/>
    </row>
    <row r="183" spans="2:7" ht="15.75">
      <c r="B183" s="10"/>
      <c r="C183" s="11"/>
      <c r="D183" s="11"/>
      <c r="E183" s="11"/>
      <c r="F183" s="11"/>
      <c r="G183" s="8"/>
    </row>
    <row r="184" spans="2:7" ht="15.75">
      <c r="B184" s="10"/>
      <c r="C184" s="11"/>
      <c r="D184" s="11"/>
      <c r="E184" s="11"/>
      <c r="F184" s="11"/>
      <c r="G184" s="8"/>
    </row>
    <row r="185" spans="2:7" ht="15.75">
      <c r="B185" s="10"/>
      <c r="C185" s="11"/>
      <c r="D185" s="11"/>
      <c r="E185" s="11"/>
      <c r="F185" s="11"/>
      <c r="G185" s="8"/>
    </row>
    <row r="186" spans="2:7" ht="15.75">
      <c r="B186" s="10"/>
      <c r="C186" s="11"/>
      <c r="D186" s="11"/>
      <c r="E186" s="11"/>
      <c r="F186" s="11"/>
      <c r="G186" s="8"/>
    </row>
    <row r="187" spans="2:7" ht="15.75">
      <c r="B187" s="10"/>
      <c r="C187" s="11"/>
      <c r="D187" s="11"/>
      <c r="E187" s="11"/>
      <c r="F187" s="11"/>
      <c r="G187" s="8"/>
    </row>
    <row r="188" spans="2:7" ht="15.75">
      <c r="B188" s="10"/>
      <c r="C188" s="11"/>
      <c r="D188" s="11"/>
      <c r="E188" s="11"/>
      <c r="F188" s="11"/>
      <c r="G188" s="8"/>
    </row>
    <row r="189" spans="2:7" ht="15.75">
      <c r="B189" s="10"/>
      <c r="C189" s="11"/>
      <c r="D189" s="11"/>
      <c r="E189" s="11"/>
      <c r="F189" s="11"/>
      <c r="G189" s="8"/>
    </row>
    <row r="190" spans="2:7" ht="15.75">
      <c r="B190" s="10"/>
      <c r="C190" s="11"/>
      <c r="D190" s="11"/>
      <c r="E190" s="11"/>
      <c r="F190" s="11"/>
      <c r="G190" s="8"/>
    </row>
    <row r="191" spans="2:7" ht="15.75">
      <c r="B191" s="10"/>
      <c r="C191" s="11"/>
      <c r="D191" s="11"/>
      <c r="E191" s="11"/>
      <c r="F191" s="11"/>
      <c r="G191" s="8"/>
    </row>
    <row r="192" spans="2:7" ht="15.75">
      <c r="B192" s="10"/>
      <c r="C192" s="11"/>
      <c r="D192" s="11"/>
      <c r="E192" s="11"/>
      <c r="F192" s="11"/>
      <c r="G192" s="8"/>
    </row>
    <row r="193" spans="2:7" ht="15.75">
      <c r="B193" s="10"/>
      <c r="C193" s="11"/>
      <c r="D193" s="11"/>
      <c r="E193" s="11"/>
      <c r="F193" s="11"/>
      <c r="G193" s="8"/>
    </row>
    <row r="194" spans="2:7" ht="15.75">
      <c r="B194" s="10"/>
      <c r="C194" s="11"/>
      <c r="D194" s="11"/>
      <c r="E194" s="11"/>
      <c r="F194" s="11"/>
      <c r="G194" s="8"/>
    </row>
    <row r="195" spans="2:7" ht="15.75">
      <c r="B195" s="10"/>
      <c r="C195" s="11"/>
      <c r="D195" s="11"/>
      <c r="E195" s="11"/>
      <c r="F195" s="11"/>
      <c r="G195" s="8"/>
    </row>
    <row r="196" spans="2:7" ht="15.75">
      <c r="B196" s="10"/>
      <c r="C196" s="11"/>
      <c r="D196" s="11"/>
      <c r="E196" s="11"/>
      <c r="F196" s="11"/>
      <c r="G196" s="8"/>
    </row>
    <row r="197" spans="2:7" ht="15.75">
      <c r="B197" s="10"/>
      <c r="C197" s="11"/>
      <c r="D197" s="11"/>
      <c r="E197" s="11"/>
      <c r="F197" s="11"/>
      <c r="G197" s="8"/>
    </row>
    <row r="198" spans="2:7" ht="15.75">
      <c r="B198" s="10"/>
      <c r="C198" s="11"/>
      <c r="D198" s="11"/>
      <c r="E198" s="11"/>
      <c r="F198" s="11"/>
      <c r="G198" s="8"/>
    </row>
    <row r="199" spans="2:7" ht="15.75">
      <c r="B199" s="10"/>
      <c r="C199" s="11"/>
      <c r="D199" s="11"/>
      <c r="E199" s="11"/>
      <c r="F199" s="11"/>
      <c r="G199" s="8"/>
    </row>
    <row r="200" spans="2:7" ht="15.75">
      <c r="B200" s="10"/>
      <c r="C200" s="11"/>
      <c r="D200" s="11"/>
      <c r="E200" s="11"/>
      <c r="F200" s="11"/>
      <c r="G200" s="8"/>
    </row>
    <row r="201" spans="2:7" ht="15.75">
      <c r="B201" s="10"/>
      <c r="C201" s="11"/>
      <c r="D201" s="11"/>
      <c r="E201" s="11"/>
      <c r="F201" s="11"/>
      <c r="G201" s="8"/>
    </row>
    <row r="202" spans="2:7" ht="15.75">
      <c r="B202" s="10"/>
      <c r="C202" s="11"/>
      <c r="D202" s="11"/>
      <c r="E202" s="11"/>
      <c r="F202" s="11"/>
      <c r="G202" s="8"/>
    </row>
    <row r="203" spans="2:7" ht="15.75">
      <c r="B203" s="10"/>
      <c r="C203" s="11"/>
      <c r="D203" s="11"/>
      <c r="E203" s="11"/>
      <c r="F203" s="11"/>
      <c r="G203" s="8"/>
    </row>
    <row r="204" spans="2:7" ht="15.75">
      <c r="B204" s="10"/>
      <c r="C204" s="11"/>
      <c r="D204" s="11"/>
      <c r="E204" s="11"/>
      <c r="F204" s="11"/>
      <c r="G204" s="8"/>
    </row>
    <row r="205" spans="2:7" ht="15.75">
      <c r="B205" s="10"/>
      <c r="C205" s="11"/>
      <c r="D205" s="11"/>
      <c r="E205" s="11"/>
      <c r="F205" s="11"/>
      <c r="G205" s="8"/>
    </row>
    <row r="206" spans="2:7">
      <c r="C206" s="14"/>
      <c r="D206" s="14"/>
      <c r="E206" s="14"/>
      <c r="F206" s="14"/>
      <c r="G206" s="9"/>
    </row>
    <row r="207" spans="2:7">
      <c r="C207" s="14"/>
      <c r="D207" s="14"/>
      <c r="E207" s="14"/>
      <c r="F207" s="14"/>
      <c r="G207" s="9"/>
    </row>
    <row r="208" spans="2:7">
      <c r="C208" s="14"/>
      <c r="D208" s="14"/>
      <c r="E208" s="14"/>
      <c r="F208" s="14"/>
      <c r="G208" s="9"/>
    </row>
    <row r="209" spans="3:7">
      <c r="C209" s="14"/>
      <c r="D209" s="14"/>
      <c r="E209" s="14"/>
      <c r="F209" s="14"/>
      <c r="G209" s="9"/>
    </row>
    <row r="210" spans="3:7">
      <c r="C210" s="14"/>
      <c r="D210" s="14"/>
      <c r="E210" s="14"/>
      <c r="F210" s="14"/>
      <c r="G210" s="9"/>
    </row>
    <row r="211" spans="3:7">
      <c r="C211" s="14"/>
      <c r="D211" s="14"/>
      <c r="E211" s="14"/>
      <c r="F211" s="14"/>
      <c r="G211" s="9"/>
    </row>
    <row r="212" spans="3:7">
      <c r="C212" s="14"/>
      <c r="D212" s="14"/>
      <c r="E212" s="14"/>
      <c r="F212" s="14"/>
      <c r="G212" s="9"/>
    </row>
    <row r="213" spans="3:7">
      <c r="C213" s="14"/>
      <c r="D213" s="14"/>
      <c r="E213" s="14"/>
      <c r="F213" s="14"/>
      <c r="G213" s="9"/>
    </row>
    <row r="214" spans="3:7">
      <c r="C214" s="14"/>
      <c r="D214" s="14"/>
      <c r="E214" s="14"/>
      <c r="F214" s="14"/>
      <c r="G214" s="9"/>
    </row>
    <row r="215" spans="3:7">
      <c r="C215" s="14"/>
      <c r="D215" s="14"/>
      <c r="E215" s="14"/>
      <c r="F215" s="14"/>
      <c r="G215" s="9"/>
    </row>
    <row r="216" spans="3:7">
      <c r="C216" s="14"/>
      <c r="D216" s="14"/>
      <c r="E216" s="14"/>
      <c r="F216" s="14"/>
      <c r="G216" s="9"/>
    </row>
    <row r="217" spans="3:7">
      <c r="C217" s="14"/>
      <c r="D217" s="14"/>
      <c r="E217" s="14"/>
      <c r="F217" s="14"/>
      <c r="G217" s="9"/>
    </row>
    <row r="218" spans="3:7">
      <c r="C218" s="14"/>
      <c r="D218" s="14"/>
      <c r="E218" s="14"/>
      <c r="F218" s="14"/>
      <c r="G218" s="9"/>
    </row>
    <row r="219" spans="3:7">
      <c r="C219" s="14"/>
      <c r="D219" s="14"/>
      <c r="E219" s="14"/>
      <c r="F219" s="14"/>
      <c r="G219" s="9"/>
    </row>
    <row r="220" spans="3:7">
      <c r="C220" s="14"/>
      <c r="D220" s="14"/>
      <c r="E220" s="14"/>
      <c r="F220" s="14"/>
      <c r="G220" s="9"/>
    </row>
    <row r="221" spans="3:7">
      <c r="C221" s="14"/>
      <c r="D221" s="14"/>
      <c r="E221" s="14"/>
      <c r="F221" s="14"/>
      <c r="G221" s="9"/>
    </row>
    <row r="222" spans="3:7">
      <c r="C222" s="14"/>
      <c r="D222" s="14"/>
      <c r="E222" s="14"/>
      <c r="F222" s="14"/>
      <c r="G222" s="9"/>
    </row>
    <row r="223" spans="3:7">
      <c r="C223" s="14"/>
      <c r="D223" s="14"/>
      <c r="E223" s="14"/>
      <c r="F223" s="14"/>
      <c r="G223" s="9"/>
    </row>
    <row r="224" spans="3:7">
      <c r="C224" s="14"/>
      <c r="D224" s="14"/>
      <c r="E224" s="14"/>
      <c r="F224" s="14"/>
      <c r="G224" s="9"/>
    </row>
    <row r="225" spans="3:7">
      <c r="C225" s="14"/>
      <c r="D225" s="14"/>
      <c r="E225" s="14"/>
      <c r="F225" s="14"/>
      <c r="G225" s="9"/>
    </row>
    <row r="226" spans="3:7">
      <c r="C226" s="14"/>
      <c r="D226" s="14"/>
      <c r="E226" s="14"/>
      <c r="F226" s="14"/>
      <c r="G226" s="9"/>
    </row>
    <row r="227" spans="3:7">
      <c r="C227" s="14"/>
      <c r="D227" s="14"/>
      <c r="E227" s="14"/>
      <c r="F227" s="14"/>
      <c r="G227" s="9"/>
    </row>
    <row r="228" spans="3:7">
      <c r="C228" s="14"/>
      <c r="D228" s="14"/>
      <c r="E228" s="14"/>
      <c r="F228" s="14"/>
      <c r="G228" s="9"/>
    </row>
    <row r="229" spans="3:7">
      <c r="C229" s="14"/>
      <c r="D229" s="14"/>
      <c r="E229" s="14"/>
      <c r="F229" s="14"/>
      <c r="G229" s="9"/>
    </row>
    <row r="230" spans="3:7">
      <c r="C230" s="14"/>
      <c r="D230" s="14"/>
      <c r="E230" s="14"/>
      <c r="F230" s="14"/>
      <c r="G230" s="9"/>
    </row>
    <row r="231" spans="3:7">
      <c r="C231" s="14"/>
      <c r="D231" s="14"/>
      <c r="E231" s="14"/>
      <c r="F231" s="14"/>
      <c r="G231" s="9"/>
    </row>
    <row r="232" spans="3:7">
      <c r="C232" s="14"/>
      <c r="D232" s="14"/>
      <c r="E232" s="14"/>
      <c r="F232" s="14"/>
      <c r="G232" s="9"/>
    </row>
    <row r="233" spans="3:7">
      <c r="C233" s="14"/>
      <c r="D233" s="14"/>
      <c r="E233" s="14"/>
      <c r="F233" s="14"/>
      <c r="G233" s="9"/>
    </row>
    <row r="234" spans="3:7">
      <c r="C234" s="14"/>
      <c r="D234" s="14"/>
      <c r="E234" s="14"/>
      <c r="F234" s="14"/>
      <c r="G234" s="9"/>
    </row>
    <row r="235" spans="3:7">
      <c r="C235" s="14"/>
      <c r="D235" s="14"/>
      <c r="E235" s="14"/>
      <c r="F235" s="14"/>
      <c r="G235" s="9"/>
    </row>
    <row r="236" spans="3:7">
      <c r="C236" s="14"/>
      <c r="D236" s="14"/>
      <c r="E236" s="14"/>
      <c r="F236" s="14"/>
      <c r="G236" s="9"/>
    </row>
    <row r="237" spans="3:7">
      <c r="C237" s="14"/>
      <c r="D237" s="14"/>
      <c r="E237" s="14"/>
      <c r="F237" s="14"/>
      <c r="G237" s="9"/>
    </row>
    <row r="238" spans="3:7">
      <c r="C238" s="14"/>
      <c r="D238" s="14"/>
      <c r="E238" s="14"/>
      <c r="F238" s="14"/>
      <c r="G238" s="9"/>
    </row>
    <row r="239" spans="3:7">
      <c r="C239" s="14"/>
      <c r="D239" s="14"/>
      <c r="E239" s="14"/>
      <c r="F239" s="14"/>
      <c r="G239" s="9"/>
    </row>
    <row r="240" spans="3:7">
      <c r="C240" s="14"/>
      <c r="D240" s="14"/>
      <c r="E240" s="14"/>
      <c r="F240" s="14"/>
      <c r="G240" s="9"/>
    </row>
    <row r="241" spans="3:7">
      <c r="C241" s="14"/>
      <c r="D241" s="14"/>
      <c r="E241" s="14"/>
      <c r="F241" s="14"/>
      <c r="G241" s="9"/>
    </row>
    <row r="242" spans="3:7">
      <c r="C242" s="14"/>
      <c r="D242" s="14"/>
      <c r="E242" s="14"/>
      <c r="F242" s="14"/>
      <c r="G242" s="9"/>
    </row>
    <row r="243" spans="3:7">
      <c r="C243" s="14"/>
      <c r="D243" s="14"/>
      <c r="E243" s="14"/>
      <c r="F243" s="14"/>
      <c r="G243" s="9"/>
    </row>
    <row r="244" spans="3:7">
      <c r="C244" s="14"/>
      <c r="D244" s="14"/>
      <c r="E244" s="14"/>
      <c r="F244" s="14"/>
      <c r="G244" s="9"/>
    </row>
    <row r="245" spans="3:7">
      <c r="C245" s="14"/>
      <c r="D245" s="14"/>
      <c r="E245" s="14"/>
      <c r="F245" s="14"/>
      <c r="G245" s="9"/>
    </row>
    <row r="246" spans="3:7">
      <c r="C246" s="14"/>
      <c r="D246" s="14"/>
      <c r="E246" s="14"/>
      <c r="F246" s="14"/>
      <c r="G246" s="9"/>
    </row>
    <row r="247" spans="3:7">
      <c r="C247" s="14"/>
      <c r="D247" s="14"/>
      <c r="E247" s="14"/>
      <c r="F247" s="14"/>
      <c r="G247" s="9"/>
    </row>
    <row r="248" spans="3:7">
      <c r="C248" s="14"/>
      <c r="D248" s="14"/>
      <c r="E248" s="14"/>
      <c r="F248" s="14"/>
      <c r="G248" s="9"/>
    </row>
    <row r="249" spans="3:7">
      <c r="C249" s="14"/>
      <c r="D249" s="14"/>
      <c r="E249" s="14"/>
      <c r="F249" s="14"/>
      <c r="G249" s="9"/>
    </row>
    <row r="250" spans="3:7">
      <c r="C250" s="14"/>
      <c r="D250" s="14"/>
      <c r="E250" s="14"/>
      <c r="F250" s="14"/>
      <c r="G250" s="9"/>
    </row>
    <row r="251" spans="3:7">
      <c r="C251" s="14"/>
      <c r="D251" s="14"/>
      <c r="E251" s="14"/>
      <c r="F251" s="14"/>
      <c r="G251" s="9"/>
    </row>
    <row r="252" spans="3:7">
      <c r="C252" s="14"/>
      <c r="D252" s="14"/>
      <c r="E252" s="14"/>
      <c r="F252" s="14"/>
      <c r="G252" s="9"/>
    </row>
    <row r="253" spans="3:7">
      <c r="C253" s="14"/>
      <c r="D253" s="14"/>
      <c r="E253" s="14"/>
      <c r="F253" s="14"/>
      <c r="G253" s="9"/>
    </row>
    <row r="254" spans="3:7">
      <c r="C254" s="14"/>
      <c r="D254" s="14"/>
      <c r="E254" s="14"/>
      <c r="F254" s="14"/>
      <c r="G254" s="9"/>
    </row>
    <row r="255" spans="3:7">
      <c r="C255" s="14"/>
      <c r="D255" s="14"/>
      <c r="E255" s="14"/>
      <c r="F255" s="14"/>
      <c r="G255" s="9"/>
    </row>
    <row r="256" spans="3:7">
      <c r="C256" s="14"/>
      <c r="D256" s="14"/>
      <c r="E256" s="14"/>
      <c r="F256" s="14"/>
      <c r="G256" s="9"/>
    </row>
    <row r="257" spans="3:7">
      <c r="C257" s="14"/>
      <c r="D257" s="14"/>
      <c r="E257" s="14"/>
      <c r="F257" s="14"/>
      <c r="G257" s="9"/>
    </row>
    <row r="258" spans="3:7">
      <c r="C258" s="14"/>
      <c r="D258" s="14"/>
      <c r="E258" s="14"/>
      <c r="F258" s="14"/>
      <c r="G258" s="9"/>
    </row>
    <row r="259" spans="3:7">
      <c r="C259" s="14"/>
      <c r="D259" s="14"/>
      <c r="E259" s="14"/>
      <c r="F259" s="14"/>
      <c r="G259" s="9"/>
    </row>
    <row r="260" spans="3:7">
      <c r="C260" s="14"/>
      <c r="D260" s="14"/>
      <c r="E260" s="14"/>
      <c r="F260" s="14"/>
      <c r="G260" s="9"/>
    </row>
    <row r="261" spans="3:7">
      <c r="C261" s="14"/>
      <c r="D261" s="14"/>
      <c r="E261" s="14"/>
      <c r="F261" s="14"/>
      <c r="G261" s="9"/>
    </row>
    <row r="262" spans="3:7">
      <c r="C262" s="14"/>
      <c r="D262" s="14"/>
      <c r="E262" s="14"/>
      <c r="F262" s="14"/>
      <c r="G262" s="9"/>
    </row>
    <row r="263" spans="3:7">
      <c r="C263" s="14"/>
      <c r="D263" s="14"/>
      <c r="E263" s="14"/>
      <c r="F263" s="14"/>
      <c r="G263" s="9"/>
    </row>
    <row r="264" spans="3:7">
      <c r="C264" s="14"/>
      <c r="D264" s="14"/>
      <c r="E264" s="14"/>
      <c r="F264" s="14"/>
      <c r="G264" s="9"/>
    </row>
    <row r="265" spans="3:7">
      <c r="C265" s="14"/>
      <c r="D265" s="14"/>
      <c r="E265" s="14"/>
      <c r="F265" s="14"/>
      <c r="G265" s="9"/>
    </row>
    <row r="266" spans="3:7">
      <c r="C266" s="14"/>
      <c r="D266" s="14"/>
      <c r="E266" s="14"/>
      <c r="F266" s="14"/>
      <c r="G266" s="9"/>
    </row>
    <row r="267" spans="3:7">
      <c r="C267" s="14"/>
      <c r="D267" s="14"/>
      <c r="E267" s="14"/>
      <c r="F267" s="14"/>
      <c r="G267" s="9"/>
    </row>
    <row r="268" spans="3:7">
      <c r="C268" s="14"/>
      <c r="D268" s="14"/>
      <c r="E268" s="14"/>
      <c r="F268" s="14"/>
      <c r="G268" s="9"/>
    </row>
    <row r="269" spans="3:7">
      <c r="C269" s="14"/>
      <c r="D269" s="14"/>
      <c r="E269" s="14"/>
      <c r="F269" s="14"/>
      <c r="G269" s="9"/>
    </row>
    <row r="270" spans="3:7">
      <c r="C270" s="14"/>
      <c r="D270" s="14"/>
      <c r="E270" s="14"/>
      <c r="F270" s="14"/>
      <c r="G270" s="9"/>
    </row>
    <row r="271" spans="3:7">
      <c r="C271" s="14"/>
      <c r="D271" s="14"/>
      <c r="E271" s="14"/>
      <c r="F271" s="14"/>
      <c r="G271" s="9"/>
    </row>
    <row r="272" spans="3:7">
      <c r="C272" s="14"/>
      <c r="D272" s="14"/>
      <c r="E272" s="14"/>
      <c r="F272" s="14"/>
      <c r="G272" s="9"/>
    </row>
    <row r="273" spans="3:7">
      <c r="C273" s="14"/>
      <c r="D273" s="14"/>
      <c r="E273" s="14"/>
      <c r="F273" s="14"/>
      <c r="G273" s="9"/>
    </row>
    <row r="274" spans="3:7">
      <c r="C274" s="14"/>
      <c r="D274" s="14"/>
      <c r="E274" s="14"/>
      <c r="F274" s="14"/>
      <c r="G274" s="9"/>
    </row>
    <row r="275" spans="3:7">
      <c r="C275" s="14"/>
      <c r="D275" s="14"/>
      <c r="E275" s="14"/>
      <c r="F275" s="14"/>
      <c r="G275" s="9"/>
    </row>
    <row r="276" spans="3:7">
      <c r="C276" s="14"/>
      <c r="D276" s="14"/>
      <c r="E276" s="14"/>
      <c r="F276" s="14"/>
      <c r="G276" s="9"/>
    </row>
    <row r="277" spans="3:7">
      <c r="C277" s="14"/>
      <c r="D277" s="14"/>
      <c r="E277" s="14"/>
      <c r="F277" s="14"/>
      <c r="G277" s="9"/>
    </row>
    <row r="278" spans="3:7">
      <c r="C278" s="14"/>
      <c r="D278" s="14"/>
      <c r="E278" s="14"/>
      <c r="F278" s="14"/>
      <c r="G278" s="9"/>
    </row>
    <row r="279" spans="3:7">
      <c r="C279" s="14"/>
      <c r="D279" s="14"/>
      <c r="E279" s="14"/>
      <c r="F279" s="14"/>
      <c r="G279" s="9"/>
    </row>
    <row r="280" spans="3:7">
      <c r="C280" s="14"/>
      <c r="D280" s="14"/>
      <c r="E280" s="14"/>
      <c r="F280" s="14"/>
      <c r="G280" s="9"/>
    </row>
    <row r="281" spans="3:7">
      <c r="C281" s="14"/>
      <c r="D281" s="14"/>
      <c r="E281" s="14"/>
      <c r="F281" s="14"/>
      <c r="G281" s="9"/>
    </row>
    <row r="282" spans="3:7">
      <c r="C282" s="14"/>
      <c r="D282" s="14"/>
      <c r="E282" s="14"/>
      <c r="F282" s="14"/>
      <c r="G282" s="9"/>
    </row>
    <row r="283" spans="3:7">
      <c r="C283" s="14"/>
      <c r="D283" s="14"/>
      <c r="E283" s="14"/>
      <c r="F283" s="14"/>
      <c r="G283" s="9"/>
    </row>
    <row r="284" spans="3:7">
      <c r="C284" s="14"/>
      <c r="D284" s="14"/>
      <c r="E284" s="14"/>
      <c r="F284" s="14"/>
      <c r="G284" s="9"/>
    </row>
    <row r="285" spans="3:7">
      <c r="C285" s="14"/>
      <c r="D285" s="14"/>
      <c r="E285" s="14"/>
      <c r="F285" s="14"/>
      <c r="G285" s="9"/>
    </row>
    <row r="286" spans="3:7">
      <c r="C286" s="14"/>
      <c r="D286" s="14"/>
      <c r="E286" s="14"/>
      <c r="F286" s="14"/>
      <c r="G286" s="9"/>
    </row>
    <row r="287" spans="3:7">
      <c r="C287" s="14"/>
      <c r="D287" s="14"/>
      <c r="E287" s="14"/>
      <c r="F287" s="14"/>
      <c r="G287" s="9"/>
    </row>
    <row r="288" spans="3:7">
      <c r="C288" s="14"/>
      <c r="D288" s="14"/>
      <c r="E288" s="14"/>
      <c r="F288" s="14"/>
      <c r="G288" s="9"/>
    </row>
    <row r="289" spans="3:7">
      <c r="C289" s="14"/>
      <c r="D289" s="14"/>
      <c r="E289" s="14"/>
      <c r="F289" s="14"/>
      <c r="G289" s="9"/>
    </row>
    <row r="290" spans="3:7">
      <c r="C290" s="14"/>
      <c r="D290" s="14"/>
      <c r="E290" s="14"/>
      <c r="F290" s="14"/>
      <c r="G290" s="9"/>
    </row>
    <row r="291" spans="3:7">
      <c r="C291" s="14"/>
      <c r="D291" s="14"/>
      <c r="E291" s="14"/>
      <c r="F291" s="14"/>
      <c r="G291" s="9"/>
    </row>
    <row r="292" spans="3:7">
      <c r="C292" s="14"/>
      <c r="D292" s="14"/>
      <c r="E292" s="14"/>
      <c r="F292" s="14"/>
      <c r="G292" s="9"/>
    </row>
    <row r="293" spans="3:7">
      <c r="C293" s="14"/>
      <c r="D293" s="14"/>
      <c r="E293" s="14"/>
      <c r="F293" s="14"/>
      <c r="G293" s="9"/>
    </row>
    <row r="294" spans="3:7">
      <c r="C294" s="14"/>
      <c r="D294" s="14"/>
      <c r="E294" s="14"/>
      <c r="F294" s="14"/>
      <c r="G294" s="9"/>
    </row>
    <row r="295" spans="3:7">
      <c r="C295" s="14"/>
      <c r="D295" s="14"/>
      <c r="E295" s="14"/>
      <c r="F295" s="14"/>
      <c r="G295" s="9"/>
    </row>
    <row r="296" spans="3:7">
      <c r="C296" s="14"/>
      <c r="D296" s="14"/>
      <c r="E296" s="14"/>
      <c r="F296" s="14"/>
      <c r="G296" s="9"/>
    </row>
    <row r="297" spans="3:7">
      <c r="C297" s="14"/>
      <c r="D297" s="14"/>
      <c r="E297" s="14"/>
      <c r="F297" s="14"/>
      <c r="G297" s="9"/>
    </row>
    <row r="298" spans="3:7">
      <c r="C298" s="14"/>
      <c r="D298" s="14"/>
      <c r="E298" s="14"/>
      <c r="F298" s="14"/>
      <c r="G298" s="9"/>
    </row>
    <row r="299" spans="3:7">
      <c r="C299" s="14"/>
      <c r="D299" s="14"/>
      <c r="E299" s="14"/>
      <c r="F299" s="14"/>
      <c r="G299" s="9"/>
    </row>
    <row r="300" spans="3:7">
      <c r="C300" s="14"/>
      <c r="D300" s="14"/>
      <c r="E300" s="14"/>
      <c r="F300" s="14"/>
      <c r="G300" s="9"/>
    </row>
    <row r="301" spans="3:7">
      <c r="C301" s="14"/>
      <c r="D301" s="14"/>
      <c r="E301" s="14"/>
      <c r="F301" s="14"/>
      <c r="G301" s="9"/>
    </row>
    <row r="302" spans="3:7">
      <c r="C302" s="14"/>
      <c r="D302" s="14"/>
      <c r="E302" s="14"/>
      <c r="F302" s="14"/>
      <c r="G302" s="9"/>
    </row>
    <row r="303" spans="3:7">
      <c r="C303" s="14"/>
      <c r="D303" s="14"/>
      <c r="E303" s="14"/>
      <c r="F303" s="14"/>
      <c r="G303" s="9"/>
    </row>
    <row r="304" spans="3:7">
      <c r="C304" s="14"/>
      <c r="D304" s="14"/>
      <c r="E304" s="14"/>
      <c r="F304" s="14"/>
      <c r="G304" s="9"/>
    </row>
    <row r="305" spans="3:7">
      <c r="C305" s="14"/>
      <c r="D305" s="14"/>
      <c r="E305" s="14"/>
      <c r="F305" s="14"/>
      <c r="G305" s="9"/>
    </row>
    <row r="306" spans="3:7">
      <c r="C306" s="14"/>
      <c r="D306" s="14"/>
      <c r="E306" s="14"/>
      <c r="F306" s="14"/>
      <c r="G306" s="9"/>
    </row>
    <row r="307" spans="3:7">
      <c r="C307" s="14"/>
      <c r="D307" s="14"/>
      <c r="E307" s="14"/>
      <c r="F307" s="14"/>
      <c r="G307" s="9"/>
    </row>
    <row r="308" spans="3:7">
      <c r="C308" s="14"/>
      <c r="D308" s="14"/>
      <c r="E308" s="14"/>
      <c r="F308" s="14"/>
      <c r="G308" s="9"/>
    </row>
    <row r="309" spans="3:7">
      <c r="C309" s="14"/>
      <c r="D309" s="14"/>
      <c r="E309" s="14"/>
      <c r="F309" s="14"/>
      <c r="G309" s="9"/>
    </row>
    <row r="310" spans="3:7">
      <c r="C310" s="14"/>
      <c r="D310" s="14"/>
      <c r="E310" s="14"/>
      <c r="F310" s="14"/>
      <c r="G310" s="9"/>
    </row>
    <row r="311" spans="3:7">
      <c r="C311" s="14"/>
      <c r="D311" s="14"/>
      <c r="E311" s="14"/>
      <c r="F311" s="14"/>
      <c r="G311" s="9"/>
    </row>
    <row r="312" spans="3:7">
      <c r="C312" s="14"/>
      <c r="D312" s="14"/>
      <c r="E312" s="14"/>
      <c r="F312" s="14"/>
      <c r="G312" s="9"/>
    </row>
    <row r="313" spans="3:7">
      <c r="C313" s="14"/>
      <c r="D313" s="14"/>
      <c r="E313" s="14"/>
      <c r="F313" s="14"/>
      <c r="G313" s="9"/>
    </row>
    <row r="314" spans="3:7">
      <c r="C314" s="14"/>
      <c r="D314" s="14"/>
      <c r="E314" s="14"/>
      <c r="F314" s="14"/>
      <c r="G314" s="9"/>
    </row>
    <row r="315" spans="3:7">
      <c r="C315" s="14"/>
      <c r="D315" s="14"/>
      <c r="E315" s="14"/>
      <c r="F315" s="14"/>
      <c r="G315" s="9"/>
    </row>
    <row r="316" spans="3:7">
      <c r="C316" s="14"/>
      <c r="D316" s="14"/>
      <c r="E316" s="14"/>
      <c r="F316" s="14"/>
      <c r="G316" s="9"/>
    </row>
    <row r="317" spans="3:7">
      <c r="C317" s="14"/>
      <c r="D317" s="14"/>
      <c r="E317" s="14"/>
      <c r="F317" s="14"/>
      <c r="G317" s="9"/>
    </row>
    <row r="318" spans="3:7">
      <c r="C318" s="14"/>
      <c r="D318" s="14"/>
      <c r="E318" s="14"/>
      <c r="F318" s="14"/>
      <c r="G318" s="9"/>
    </row>
    <row r="319" spans="3:7">
      <c r="C319" s="14"/>
      <c r="D319" s="14"/>
      <c r="E319" s="14"/>
      <c r="F319" s="14"/>
      <c r="G319" s="9"/>
    </row>
    <row r="320" spans="3:7">
      <c r="C320" s="14"/>
      <c r="D320" s="14"/>
      <c r="E320" s="14"/>
      <c r="F320" s="14"/>
      <c r="G320" s="9"/>
    </row>
    <row r="321" spans="3:7">
      <c r="C321" s="14"/>
      <c r="D321" s="14"/>
      <c r="E321" s="14"/>
      <c r="F321" s="14"/>
      <c r="G321" s="9"/>
    </row>
    <row r="322" spans="3:7">
      <c r="C322" s="14"/>
      <c r="D322" s="14"/>
      <c r="E322" s="14"/>
      <c r="F322" s="14"/>
      <c r="G322" s="9"/>
    </row>
    <row r="323" spans="3:7">
      <c r="C323" s="14"/>
      <c r="D323" s="14"/>
      <c r="E323" s="14"/>
      <c r="F323" s="14"/>
      <c r="G323" s="9"/>
    </row>
    <row r="324" spans="3:7">
      <c r="C324" s="14"/>
      <c r="D324" s="14"/>
      <c r="E324" s="14"/>
      <c r="F324" s="14"/>
      <c r="G324" s="9"/>
    </row>
    <row r="325" spans="3:7">
      <c r="C325" s="14"/>
      <c r="D325" s="14"/>
      <c r="E325" s="14"/>
      <c r="F325" s="14"/>
      <c r="G325" s="9"/>
    </row>
    <row r="326" spans="3:7">
      <c r="C326" s="14"/>
      <c r="D326" s="14"/>
      <c r="E326" s="14"/>
      <c r="F326" s="14"/>
      <c r="G326" s="9"/>
    </row>
    <row r="327" spans="3:7">
      <c r="C327" s="14"/>
      <c r="D327" s="14"/>
      <c r="E327" s="14"/>
      <c r="F327" s="14"/>
      <c r="G327" s="9"/>
    </row>
    <row r="328" spans="3:7">
      <c r="C328" s="14"/>
      <c r="D328" s="14"/>
      <c r="E328" s="14"/>
      <c r="F328" s="14"/>
      <c r="G328" s="9"/>
    </row>
    <row r="329" spans="3:7">
      <c r="C329" s="14"/>
      <c r="D329" s="14"/>
      <c r="E329" s="14"/>
      <c r="F329" s="14"/>
      <c r="G329" s="9"/>
    </row>
    <row r="330" spans="3:7">
      <c r="C330" s="14"/>
      <c r="D330" s="14"/>
      <c r="E330" s="14"/>
      <c r="F330" s="14"/>
      <c r="G330" s="9"/>
    </row>
    <row r="331" spans="3:7">
      <c r="C331" s="14"/>
      <c r="D331" s="14"/>
      <c r="E331" s="14"/>
      <c r="F331" s="14"/>
      <c r="G331" s="9"/>
    </row>
    <row r="332" spans="3:7">
      <c r="C332" s="14"/>
      <c r="D332" s="14"/>
      <c r="E332" s="14"/>
      <c r="F332" s="14"/>
      <c r="G332" s="9"/>
    </row>
    <row r="333" spans="3:7">
      <c r="C333" s="14"/>
      <c r="D333" s="14"/>
      <c r="E333" s="14"/>
      <c r="F333" s="14"/>
      <c r="G333" s="9"/>
    </row>
    <row r="334" spans="3:7">
      <c r="C334" s="14"/>
      <c r="D334" s="14"/>
      <c r="E334" s="14"/>
      <c r="F334" s="14"/>
      <c r="G334" s="9"/>
    </row>
    <row r="335" spans="3:7">
      <c r="C335" s="14"/>
      <c r="D335" s="14"/>
      <c r="E335" s="14"/>
      <c r="F335" s="14"/>
      <c r="G335" s="9"/>
    </row>
    <row r="336" spans="3:7">
      <c r="C336" s="14"/>
      <c r="D336" s="14"/>
      <c r="E336" s="14"/>
      <c r="F336" s="14"/>
      <c r="G336" s="9"/>
    </row>
    <row r="337" spans="3:7">
      <c r="C337" s="14"/>
      <c r="D337" s="14"/>
      <c r="E337" s="14"/>
      <c r="F337" s="14"/>
      <c r="G337" s="9"/>
    </row>
    <row r="338" spans="3:7">
      <c r="C338" s="14"/>
      <c r="D338" s="14"/>
      <c r="E338" s="14"/>
      <c r="F338" s="14"/>
      <c r="G338" s="9"/>
    </row>
    <row r="339" spans="3:7">
      <c r="C339" s="14"/>
      <c r="D339" s="14"/>
      <c r="E339" s="14"/>
      <c r="F339" s="14"/>
      <c r="G339" s="9"/>
    </row>
    <row r="340" spans="3:7">
      <c r="C340" s="14"/>
      <c r="D340" s="14"/>
      <c r="E340" s="14"/>
      <c r="F340" s="14"/>
      <c r="G340" s="9"/>
    </row>
    <row r="341" spans="3:7">
      <c r="C341" s="14"/>
      <c r="D341" s="14"/>
      <c r="E341" s="14"/>
      <c r="F341" s="14"/>
      <c r="G341" s="9"/>
    </row>
    <row r="342" spans="3:7">
      <c r="C342" s="14"/>
      <c r="D342" s="14"/>
      <c r="E342" s="14"/>
      <c r="F342" s="14"/>
      <c r="G342" s="9"/>
    </row>
    <row r="343" spans="3:7">
      <c r="C343" s="14"/>
      <c r="D343" s="14"/>
      <c r="E343" s="14"/>
      <c r="F343" s="14"/>
      <c r="G343" s="9"/>
    </row>
    <row r="344" spans="3:7">
      <c r="C344" s="14"/>
      <c r="D344" s="14"/>
      <c r="E344" s="14"/>
      <c r="F344" s="14"/>
      <c r="G344" s="9"/>
    </row>
    <row r="345" spans="3:7">
      <c r="C345" s="14"/>
      <c r="D345" s="14"/>
      <c r="E345" s="14"/>
      <c r="F345" s="14"/>
      <c r="G345" s="9"/>
    </row>
    <row r="346" spans="3:7">
      <c r="C346" s="14"/>
      <c r="D346" s="14"/>
      <c r="E346" s="14"/>
      <c r="F346" s="14"/>
      <c r="G346" s="9"/>
    </row>
    <row r="347" spans="3:7">
      <c r="C347" s="14"/>
      <c r="D347" s="14"/>
      <c r="E347" s="14"/>
      <c r="F347" s="14"/>
      <c r="G347" s="9"/>
    </row>
    <row r="348" spans="3:7">
      <c r="C348" s="14"/>
      <c r="D348" s="14"/>
      <c r="E348" s="14"/>
      <c r="F348" s="14"/>
      <c r="G348" s="9"/>
    </row>
    <row r="349" spans="3:7">
      <c r="C349" s="14"/>
      <c r="D349" s="14"/>
      <c r="E349" s="14"/>
      <c r="F349" s="14"/>
      <c r="G349" s="9"/>
    </row>
    <row r="350" spans="3:7">
      <c r="C350" s="14"/>
      <c r="D350" s="14"/>
      <c r="E350" s="14"/>
      <c r="F350" s="14"/>
      <c r="G350" s="9"/>
    </row>
    <row r="351" spans="3:7">
      <c r="C351" s="14"/>
      <c r="D351" s="14"/>
      <c r="E351" s="14"/>
      <c r="F351" s="14"/>
      <c r="G351" s="9"/>
    </row>
    <row r="352" spans="3:7">
      <c r="C352" s="14"/>
      <c r="D352" s="14"/>
      <c r="E352" s="14"/>
      <c r="F352" s="14"/>
      <c r="G352" s="9"/>
    </row>
    <row r="353" spans="3:7">
      <c r="C353" s="14"/>
      <c r="D353" s="14"/>
      <c r="E353" s="14"/>
      <c r="F353" s="14"/>
      <c r="G353" s="9"/>
    </row>
    <row r="354" spans="3:7">
      <c r="C354" s="14"/>
      <c r="D354" s="14"/>
      <c r="E354" s="14"/>
      <c r="F354" s="14"/>
      <c r="G354" s="9"/>
    </row>
    <row r="355" spans="3:7">
      <c r="C355" s="14"/>
      <c r="D355" s="14"/>
      <c r="E355" s="14"/>
      <c r="F355" s="14"/>
      <c r="G355" s="9"/>
    </row>
    <row r="356" spans="3:7">
      <c r="C356" s="14"/>
      <c r="D356" s="14"/>
      <c r="E356" s="14"/>
      <c r="F356" s="14"/>
      <c r="G356" s="9"/>
    </row>
    <row r="357" spans="3:7">
      <c r="C357" s="14"/>
      <c r="D357" s="14"/>
      <c r="E357" s="14"/>
      <c r="F357" s="14"/>
      <c r="G357" s="9"/>
    </row>
    <row r="358" spans="3:7">
      <c r="C358" s="14"/>
      <c r="D358" s="14"/>
      <c r="E358" s="14"/>
      <c r="F358" s="14"/>
      <c r="G358" s="9"/>
    </row>
    <row r="359" spans="3:7">
      <c r="C359" s="14"/>
      <c r="D359" s="14"/>
      <c r="E359" s="14"/>
      <c r="F359" s="14"/>
      <c r="G359" s="9"/>
    </row>
    <row r="360" spans="3:7">
      <c r="C360" s="14"/>
      <c r="D360" s="14"/>
      <c r="E360" s="14"/>
      <c r="F360" s="14"/>
      <c r="G360" s="9"/>
    </row>
    <row r="361" spans="3:7">
      <c r="C361" s="14"/>
      <c r="D361" s="14"/>
      <c r="E361" s="14"/>
      <c r="F361" s="14"/>
      <c r="G361" s="9"/>
    </row>
    <row r="362" spans="3:7">
      <c r="C362" s="14"/>
      <c r="D362" s="14"/>
      <c r="E362" s="14"/>
      <c r="F362" s="14"/>
      <c r="G362" s="9"/>
    </row>
    <row r="363" spans="3:7">
      <c r="C363" s="14"/>
      <c r="D363" s="14"/>
      <c r="E363" s="14"/>
      <c r="F363" s="14"/>
      <c r="G363" s="9"/>
    </row>
    <row r="364" spans="3:7">
      <c r="C364" s="14"/>
      <c r="D364" s="14"/>
      <c r="E364" s="14"/>
      <c r="F364" s="14"/>
      <c r="G364" s="9"/>
    </row>
    <row r="365" spans="3:7">
      <c r="C365" s="14"/>
      <c r="D365" s="14"/>
      <c r="E365" s="14"/>
      <c r="F365" s="14"/>
      <c r="G365" s="9"/>
    </row>
    <row r="366" spans="3:7">
      <c r="C366" s="14"/>
      <c r="D366" s="14"/>
      <c r="E366" s="14"/>
      <c r="F366" s="14"/>
      <c r="G366" s="9"/>
    </row>
    <row r="367" spans="3:7">
      <c r="C367" s="14"/>
      <c r="D367" s="14"/>
      <c r="E367" s="14"/>
      <c r="F367" s="14"/>
      <c r="G367" s="9"/>
    </row>
    <row r="368" spans="3:7">
      <c r="C368" s="14"/>
      <c r="D368" s="14"/>
      <c r="E368" s="14"/>
      <c r="F368" s="14"/>
      <c r="G368" s="9"/>
    </row>
    <row r="369" spans="3:7">
      <c r="C369" s="14"/>
      <c r="D369" s="14"/>
      <c r="E369" s="14"/>
      <c r="F369" s="14"/>
      <c r="G369" s="9"/>
    </row>
    <row r="370" spans="3:7">
      <c r="C370" s="14"/>
      <c r="D370" s="14"/>
      <c r="E370" s="14"/>
      <c r="F370" s="14"/>
      <c r="G370" s="9"/>
    </row>
    <row r="371" spans="3:7">
      <c r="C371" s="14"/>
      <c r="D371" s="14"/>
      <c r="E371" s="14"/>
      <c r="F371" s="14"/>
      <c r="G371" s="9"/>
    </row>
    <row r="372" spans="3:7">
      <c r="C372" s="14"/>
      <c r="D372" s="14"/>
      <c r="E372" s="14"/>
      <c r="F372" s="14"/>
      <c r="G372" s="9"/>
    </row>
    <row r="373" spans="3:7">
      <c r="C373" s="14"/>
      <c r="D373" s="14"/>
      <c r="E373" s="14"/>
      <c r="F373" s="14"/>
      <c r="G373" s="9"/>
    </row>
    <row r="374" spans="3:7">
      <c r="C374" s="14"/>
      <c r="D374" s="14"/>
      <c r="E374" s="14"/>
      <c r="F374" s="14"/>
      <c r="G374" s="9"/>
    </row>
    <row r="375" spans="3:7">
      <c r="C375" s="14"/>
      <c r="D375" s="14"/>
      <c r="E375" s="14"/>
      <c r="F375" s="14"/>
      <c r="G375" s="9"/>
    </row>
    <row r="376" spans="3:7">
      <c r="C376" s="14"/>
      <c r="D376" s="14"/>
      <c r="E376" s="14"/>
      <c r="F376" s="14"/>
      <c r="G376" s="9"/>
    </row>
    <row r="377" spans="3:7">
      <c r="C377" s="14"/>
      <c r="D377" s="14"/>
      <c r="E377" s="14"/>
      <c r="F377" s="14"/>
      <c r="G377" s="9"/>
    </row>
    <row r="378" spans="3:7">
      <c r="C378" s="14"/>
      <c r="D378" s="14"/>
      <c r="E378" s="14"/>
      <c r="F378" s="14"/>
      <c r="G378" s="9"/>
    </row>
    <row r="379" spans="3:7">
      <c r="C379" s="14"/>
      <c r="D379" s="14"/>
      <c r="E379" s="14"/>
      <c r="F379" s="14"/>
      <c r="G379" s="9"/>
    </row>
    <row r="380" spans="3:7">
      <c r="C380" s="14"/>
      <c r="D380" s="14"/>
      <c r="E380" s="14"/>
      <c r="F380" s="14"/>
      <c r="G380" s="9"/>
    </row>
    <row r="381" spans="3:7">
      <c r="C381" s="14"/>
      <c r="D381" s="14"/>
      <c r="E381" s="14"/>
      <c r="F381" s="14"/>
      <c r="G381" s="9"/>
    </row>
    <row r="382" spans="3:7">
      <c r="C382" s="14"/>
      <c r="D382" s="14"/>
      <c r="E382" s="14"/>
      <c r="F382" s="14"/>
      <c r="G382" s="9"/>
    </row>
    <row r="383" spans="3:7">
      <c r="C383" s="14"/>
      <c r="D383" s="14"/>
      <c r="E383" s="14"/>
      <c r="F383" s="14"/>
      <c r="G383" s="9"/>
    </row>
    <row r="384" spans="3:7">
      <c r="C384" s="14"/>
      <c r="D384" s="14"/>
      <c r="E384" s="14"/>
      <c r="F384" s="14"/>
      <c r="G384" s="9"/>
    </row>
    <row r="385" spans="3:7">
      <c r="C385" s="14"/>
      <c r="D385" s="14"/>
      <c r="E385" s="14"/>
      <c r="F385" s="14"/>
      <c r="G385" s="9"/>
    </row>
    <row r="386" spans="3:7">
      <c r="C386" s="14"/>
      <c r="D386" s="14"/>
      <c r="E386" s="14"/>
      <c r="F386" s="14"/>
      <c r="G386" s="9"/>
    </row>
    <row r="387" spans="3:7">
      <c r="C387" s="14"/>
      <c r="D387" s="14"/>
      <c r="E387" s="14"/>
      <c r="F387" s="14"/>
      <c r="G387" s="9"/>
    </row>
    <row r="388" spans="3:7">
      <c r="C388" s="14"/>
      <c r="D388" s="14"/>
      <c r="E388" s="14"/>
      <c r="F388" s="14"/>
      <c r="G388" s="9"/>
    </row>
    <row r="389" spans="3:7">
      <c r="C389" s="14"/>
      <c r="D389" s="14"/>
      <c r="E389" s="14"/>
      <c r="F389" s="14"/>
      <c r="G389" s="9"/>
    </row>
    <row r="390" spans="3:7">
      <c r="C390" s="14"/>
      <c r="D390" s="14"/>
      <c r="E390" s="14"/>
      <c r="F390" s="14"/>
      <c r="G390" s="9"/>
    </row>
    <row r="391" spans="3:7">
      <c r="C391" s="14"/>
      <c r="D391" s="14"/>
      <c r="E391" s="14"/>
      <c r="F391" s="14"/>
      <c r="G391" s="9"/>
    </row>
    <row r="392" spans="3:7">
      <c r="C392" s="14"/>
      <c r="D392" s="14"/>
      <c r="E392" s="14"/>
      <c r="F392" s="14"/>
      <c r="G392" s="9"/>
    </row>
    <row r="393" spans="3:7">
      <c r="C393" s="14"/>
      <c r="D393" s="14"/>
      <c r="E393" s="14"/>
      <c r="F393" s="14"/>
      <c r="G393" s="9"/>
    </row>
    <row r="394" spans="3:7">
      <c r="C394" s="14"/>
      <c r="D394" s="14"/>
      <c r="E394" s="14"/>
      <c r="F394" s="14"/>
      <c r="G394" s="9"/>
    </row>
    <row r="395" spans="3:7">
      <c r="C395" s="14"/>
      <c r="D395" s="14"/>
      <c r="E395" s="14"/>
      <c r="F395" s="14"/>
      <c r="G395" s="9"/>
    </row>
    <row r="396" spans="3:7">
      <c r="C396" s="14"/>
      <c r="D396" s="14"/>
      <c r="E396" s="14"/>
      <c r="F396" s="14"/>
      <c r="G396" s="9"/>
    </row>
    <row r="397" spans="3:7">
      <c r="C397" s="14"/>
      <c r="D397" s="14"/>
      <c r="E397" s="14"/>
      <c r="F397" s="14"/>
      <c r="G397" s="9"/>
    </row>
    <row r="398" spans="3:7">
      <c r="C398" s="14"/>
      <c r="D398" s="14"/>
      <c r="E398" s="14"/>
      <c r="F398" s="14"/>
      <c r="G398" s="9"/>
    </row>
    <row r="399" spans="3:7">
      <c r="C399" s="14"/>
      <c r="D399" s="14"/>
      <c r="E399" s="14"/>
      <c r="F399" s="14"/>
      <c r="G399" s="9"/>
    </row>
    <row r="400" spans="3:7">
      <c r="C400" s="14"/>
      <c r="D400" s="14"/>
      <c r="E400" s="14"/>
      <c r="F400" s="14"/>
      <c r="G400" s="9"/>
    </row>
    <row r="401" spans="3:7">
      <c r="C401" s="14"/>
      <c r="D401" s="14"/>
      <c r="E401" s="14"/>
      <c r="F401" s="14"/>
      <c r="G401" s="9"/>
    </row>
    <row r="402" spans="3:7">
      <c r="C402" s="14"/>
      <c r="D402" s="14"/>
      <c r="E402" s="14"/>
      <c r="F402" s="14"/>
      <c r="G402" s="9"/>
    </row>
    <row r="403" spans="3:7">
      <c r="C403" s="14"/>
      <c r="D403" s="14"/>
      <c r="E403" s="14"/>
      <c r="F403" s="14"/>
      <c r="G403" s="9"/>
    </row>
    <row r="404" spans="3:7">
      <c r="C404" s="14"/>
      <c r="D404" s="14"/>
      <c r="E404" s="14"/>
      <c r="F404" s="14"/>
      <c r="G404" s="9"/>
    </row>
    <row r="405" spans="3:7">
      <c r="C405" s="14"/>
      <c r="D405" s="14"/>
      <c r="E405" s="14"/>
      <c r="F405" s="14"/>
      <c r="G405" s="9"/>
    </row>
    <row r="406" spans="3:7">
      <c r="C406" s="14"/>
      <c r="D406" s="14"/>
      <c r="E406" s="14"/>
      <c r="F406" s="14"/>
      <c r="G406" s="9"/>
    </row>
    <row r="407" spans="3:7">
      <c r="C407" s="14"/>
      <c r="D407" s="14"/>
      <c r="E407" s="14"/>
      <c r="F407" s="14"/>
      <c r="G407" s="9"/>
    </row>
    <row r="408" spans="3:7">
      <c r="C408" s="14"/>
      <c r="D408" s="14"/>
      <c r="E408" s="14"/>
      <c r="F408" s="14"/>
      <c r="G408" s="9"/>
    </row>
    <row r="409" spans="3:7">
      <c r="C409" s="14"/>
      <c r="D409" s="14"/>
      <c r="E409" s="14"/>
      <c r="F409" s="14"/>
      <c r="G409" s="9"/>
    </row>
    <row r="410" spans="3:7">
      <c r="C410" s="14"/>
      <c r="D410" s="14"/>
      <c r="E410" s="14"/>
      <c r="F410" s="14"/>
      <c r="G410" s="9"/>
    </row>
    <row r="411" spans="3:7">
      <c r="C411" s="14"/>
      <c r="D411" s="14"/>
      <c r="E411" s="14"/>
      <c r="F411" s="14"/>
      <c r="G411" s="9"/>
    </row>
    <row r="412" spans="3:7">
      <c r="C412" s="14"/>
      <c r="D412" s="14"/>
      <c r="E412" s="14"/>
      <c r="F412" s="14"/>
      <c r="G412" s="9"/>
    </row>
    <row r="413" spans="3:7">
      <c r="C413" s="14"/>
      <c r="D413" s="14"/>
      <c r="E413" s="14"/>
      <c r="F413" s="14"/>
      <c r="G413" s="9"/>
    </row>
    <row r="414" spans="3:7">
      <c r="C414" s="14"/>
      <c r="D414" s="14"/>
      <c r="E414" s="14"/>
      <c r="F414" s="14"/>
      <c r="G414" s="9"/>
    </row>
    <row r="415" spans="3:7">
      <c r="C415" s="14"/>
      <c r="D415" s="14"/>
      <c r="E415" s="14"/>
      <c r="F415" s="14"/>
      <c r="G415" s="9"/>
    </row>
    <row r="416" spans="3:7">
      <c r="C416" s="14"/>
      <c r="D416" s="14"/>
      <c r="E416" s="14"/>
      <c r="F416" s="14"/>
      <c r="G416" s="9"/>
    </row>
    <row r="417" spans="3:7">
      <c r="C417" s="14"/>
      <c r="D417" s="14"/>
      <c r="E417" s="14"/>
      <c r="F417" s="14"/>
      <c r="G417" s="9"/>
    </row>
    <row r="418" spans="3:7">
      <c r="C418" s="14"/>
      <c r="D418" s="14"/>
      <c r="E418" s="14"/>
      <c r="F418" s="14"/>
      <c r="G418" s="9"/>
    </row>
    <row r="419" spans="3:7">
      <c r="C419" s="14"/>
      <c r="D419" s="14"/>
      <c r="E419" s="14"/>
      <c r="F419" s="14"/>
      <c r="G419" s="9"/>
    </row>
    <row r="420" spans="3:7">
      <c r="C420" s="14"/>
      <c r="D420" s="14"/>
      <c r="E420" s="14"/>
      <c r="F420" s="14"/>
      <c r="G420" s="9"/>
    </row>
    <row r="421" spans="3:7">
      <c r="C421" s="14"/>
      <c r="D421" s="14"/>
      <c r="E421" s="14"/>
      <c r="F421" s="14"/>
      <c r="G421" s="9"/>
    </row>
    <row r="422" spans="3:7">
      <c r="C422" s="14"/>
      <c r="D422" s="14"/>
      <c r="E422" s="14"/>
      <c r="F422" s="14"/>
      <c r="G422" s="9"/>
    </row>
    <row r="423" spans="3:7">
      <c r="C423" s="14"/>
      <c r="D423" s="14"/>
      <c r="E423" s="14"/>
      <c r="F423" s="14"/>
      <c r="G423" s="9"/>
    </row>
    <row r="424" spans="3:7">
      <c r="C424" s="14"/>
      <c r="D424" s="14"/>
      <c r="E424" s="14"/>
      <c r="F424" s="14"/>
      <c r="G424" s="9"/>
    </row>
    <row r="425" spans="3:7">
      <c r="C425" s="14"/>
      <c r="D425" s="14"/>
      <c r="E425" s="14"/>
      <c r="F425" s="14"/>
      <c r="G425" s="9"/>
    </row>
    <row r="426" spans="3:7">
      <c r="C426" s="14"/>
      <c r="D426" s="14"/>
      <c r="E426" s="14"/>
      <c r="F426" s="14"/>
      <c r="G426" s="9"/>
    </row>
    <row r="427" spans="3:7">
      <c r="C427" s="14"/>
      <c r="D427" s="14"/>
      <c r="E427" s="14"/>
      <c r="F427" s="14"/>
      <c r="G427" s="9"/>
    </row>
    <row r="428" spans="3:7">
      <c r="C428" s="14"/>
      <c r="D428" s="14"/>
      <c r="E428" s="14"/>
      <c r="F428" s="14"/>
      <c r="G428" s="9"/>
    </row>
    <row r="429" spans="3:7">
      <c r="C429" s="14"/>
      <c r="D429" s="14"/>
      <c r="E429" s="14"/>
      <c r="F429" s="14"/>
      <c r="G429" s="9"/>
    </row>
    <row r="430" spans="3:7">
      <c r="C430" s="14"/>
      <c r="D430" s="14"/>
      <c r="E430" s="14"/>
      <c r="F430" s="14"/>
      <c r="G430" s="9"/>
    </row>
    <row r="431" spans="3:7">
      <c r="C431" s="14"/>
      <c r="D431" s="14"/>
      <c r="E431" s="14"/>
      <c r="F431" s="14"/>
      <c r="G431" s="9"/>
    </row>
    <row r="432" spans="3:7">
      <c r="C432" s="14"/>
      <c r="D432" s="14"/>
      <c r="E432" s="14"/>
      <c r="F432" s="14"/>
      <c r="G432" s="9"/>
    </row>
    <row r="433" spans="3:7">
      <c r="C433" s="14"/>
      <c r="D433" s="14"/>
      <c r="E433" s="14"/>
      <c r="F433" s="14"/>
      <c r="G433" s="9"/>
    </row>
    <row r="434" spans="3:7">
      <c r="C434" s="14"/>
      <c r="D434" s="14"/>
      <c r="E434" s="14"/>
      <c r="F434" s="14"/>
      <c r="G434" s="9"/>
    </row>
    <row r="435" spans="3:7">
      <c r="C435" s="14"/>
      <c r="D435" s="14"/>
      <c r="E435" s="14"/>
      <c r="F435" s="14"/>
      <c r="G435" s="9"/>
    </row>
    <row r="436" spans="3:7">
      <c r="C436" s="14"/>
      <c r="D436" s="14"/>
      <c r="E436" s="14"/>
      <c r="F436" s="14"/>
      <c r="G436" s="9"/>
    </row>
    <row r="437" spans="3:7">
      <c r="C437" s="14"/>
      <c r="D437" s="14"/>
      <c r="E437" s="14"/>
      <c r="F437" s="14"/>
      <c r="G437" s="9"/>
    </row>
    <row r="438" spans="3:7">
      <c r="C438" s="14"/>
      <c r="D438" s="14"/>
      <c r="E438" s="14"/>
      <c r="F438" s="14"/>
      <c r="G438" s="9"/>
    </row>
    <row r="439" spans="3:7">
      <c r="C439" s="14"/>
      <c r="D439" s="14"/>
      <c r="E439" s="14"/>
      <c r="F439" s="14"/>
      <c r="G439" s="9"/>
    </row>
    <row r="440" spans="3:7">
      <c r="C440" s="14"/>
      <c r="D440" s="14"/>
      <c r="E440" s="14"/>
      <c r="F440" s="14"/>
      <c r="G440" s="9"/>
    </row>
    <row r="441" spans="3:7">
      <c r="C441" s="14"/>
      <c r="D441" s="14"/>
      <c r="E441" s="14"/>
      <c r="F441" s="14"/>
      <c r="G441" s="9"/>
    </row>
    <row r="442" spans="3:7">
      <c r="C442" s="14"/>
      <c r="D442" s="14"/>
      <c r="E442" s="14"/>
      <c r="F442" s="14"/>
      <c r="G442" s="9"/>
    </row>
    <row r="443" spans="3:7">
      <c r="C443" s="14"/>
      <c r="D443" s="14"/>
      <c r="E443" s="14"/>
      <c r="F443" s="14"/>
      <c r="G443" s="9"/>
    </row>
    <row r="444" spans="3:7">
      <c r="C444" s="14"/>
      <c r="D444" s="14"/>
      <c r="E444" s="14"/>
      <c r="F444" s="14"/>
      <c r="G444" s="9"/>
    </row>
    <row r="445" spans="3:7">
      <c r="C445" s="14"/>
      <c r="D445" s="14"/>
      <c r="E445" s="14"/>
      <c r="F445" s="14"/>
      <c r="G445" s="9"/>
    </row>
    <row r="446" spans="3:7">
      <c r="C446" s="14"/>
      <c r="D446" s="14"/>
      <c r="E446" s="14"/>
      <c r="F446" s="14"/>
      <c r="G446" s="9"/>
    </row>
    <row r="447" spans="3:7">
      <c r="C447" s="14"/>
      <c r="D447" s="14"/>
      <c r="E447" s="14"/>
      <c r="F447" s="14"/>
      <c r="G447" s="9"/>
    </row>
    <row r="448" spans="3:7">
      <c r="C448" s="14"/>
      <c r="D448" s="14"/>
      <c r="E448" s="14"/>
      <c r="F448" s="14"/>
      <c r="G448" s="9"/>
    </row>
    <row r="449" spans="3:7">
      <c r="C449" s="14"/>
      <c r="D449" s="14"/>
      <c r="E449" s="14"/>
      <c r="F449" s="14"/>
      <c r="G449" s="9"/>
    </row>
    <row r="450" spans="3:7">
      <c r="C450" s="14"/>
      <c r="D450" s="14"/>
      <c r="E450" s="14"/>
      <c r="F450" s="14"/>
      <c r="G450" s="9"/>
    </row>
    <row r="451" spans="3:7">
      <c r="C451" s="14"/>
      <c r="D451" s="14"/>
      <c r="E451" s="14"/>
      <c r="F451" s="14"/>
      <c r="G451" s="9"/>
    </row>
    <row r="452" spans="3:7">
      <c r="C452" s="14"/>
      <c r="D452" s="14"/>
      <c r="E452" s="14"/>
      <c r="F452" s="14"/>
      <c r="G452" s="9"/>
    </row>
    <row r="453" spans="3:7">
      <c r="C453" s="14"/>
      <c r="D453" s="14"/>
      <c r="E453" s="14"/>
      <c r="F453" s="14"/>
      <c r="G453" s="9"/>
    </row>
    <row r="454" spans="3:7">
      <c r="C454" s="14"/>
      <c r="D454" s="14"/>
      <c r="E454" s="14"/>
      <c r="F454" s="14"/>
      <c r="G454" s="9"/>
    </row>
    <row r="455" spans="3:7">
      <c r="C455" s="14"/>
      <c r="D455" s="14"/>
      <c r="E455" s="14"/>
      <c r="F455" s="14"/>
      <c r="G455" s="9"/>
    </row>
    <row r="456" spans="3:7">
      <c r="C456" s="14"/>
      <c r="D456" s="14"/>
      <c r="E456" s="14"/>
      <c r="F456" s="14"/>
      <c r="G456" s="9"/>
    </row>
    <row r="457" spans="3:7">
      <c r="C457" s="14"/>
      <c r="D457" s="14"/>
      <c r="E457" s="14"/>
      <c r="F457" s="14"/>
      <c r="G457" s="9"/>
    </row>
    <row r="458" spans="3:7">
      <c r="C458" s="14"/>
      <c r="D458" s="14"/>
      <c r="E458" s="14"/>
      <c r="F458" s="14"/>
      <c r="G458" s="9"/>
    </row>
    <row r="459" spans="3:7">
      <c r="C459" s="14"/>
      <c r="D459" s="14"/>
      <c r="E459" s="14"/>
      <c r="F459" s="14"/>
      <c r="G459" s="9"/>
    </row>
    <row r="460" spans="3:7">
      <c r="C460" s="14"/>
      <c r="D460" s="14"/>
      <c r="E460" s="14"/>
      <c r="F460" s="14"/>
      <c r="G460" s="9"/>
    </row>
    <row r="461" spans="3:7">
      <c r="C461" s="14"/>
      <c r="D461" s="14"/>
      <c r="E461" s="14"/>
      <c r="F461" s="14"/>
      <c r="G461" s="9"/>
    </row>
    <row r="462" spans="3:7">
      <c r="C462" s="14"/>
      <c r="D462" s="14"/>
      <c r="E462" s="14"/>
      <c r="F462" s="14"/>
      <c r="G462" s="9"/>
    </row>
    <row r="463" spans="3:7">
      <c r="C463" s="14"/>
      <c r="D463" s="14"/>
      <c r="E463" s="14"/>
      <c r="F463" s="14"/>
      <c r="G463" s="9"/>
    </row>
    <row r="464" spans="3:7">
      <c r="C464" s="14"/>
      <c r="D464" s="14"/>
      <c r="E464" s="14"/>
      <c r="F464" s="14"/>
      <c r="G464" s="9"/>
    </row>
    <row r="465" spans="3:7">
      <c r="C465" s="14"/>
      <c r="D465" s="14"/>
      <c r="E465" s="14"/>
      <c r="F465" s="14"/>
      <c r="G465" s="9"/>
    </row>
    <row r="466" spans="3:7">
      <c r="C466" s="14"/>
      <c r="D466" s="14"/>
      <c r="E466" s="14"/>
      <c r="F466" s="14"/>
      <c r="G466" s="9"/>
    </row>
    <row r="467" spans="3:7">
      <c r="C467" s="14"/>
      <c r="D467" s="14"/>
      <c r="E467" s="14"/>
      <c r="F467" s="14"/>
      <c r="G467" s="9"/>
    </row>
    <row r="468" spans="3:7">
      <c r="C468" s="14"/>
      <c r="D468" s="14"/>
      <c r="E468" s="14"/>
      <c r="F468" s="14"/>
      <c r="G468" s="9"/>
    </row>
    <row r="469" spans="3:7">
      <c r="C469" s="14"/>
      <c r="D469" s="14"/>
      <c r="E469" s="14"/>
      <c r="F469" s="14"/>
      <c r="G469" s="9"/>
    </row>
    <row r="470" spans="3:7">
      <c r="C470" s="14"/>
      <c r="D470" s="14"/>
      <c r="E470" s="14"/>
      <c r="F470" s="14"/>
      <c r="G470" s="9"/>
    </row>
    <row r="471" spans="3:7">
      <c r="C471" s="14"/>
      <c r="D471" s="14"/>
      <c r="E471" s="14"/>
      <c r="F471" s="14"/>
      <c r="G471" s="9"/>
    </row>
    <row r="472" spans="3:7">
      <c r="C472" s="14"/>
      <c r="D472" s="14"/>
      <c r="E472" s="14"/>
      <c r="F472" s="14"/>
      <c r="G472" s="9"/>
    </row>
    <row r="473" spans="3:7">
      <c r="C473" s="14"/>
      <c r="D473" s="14"/>
      <c r="E473" s="14"/>
      <c r="F473" s="14"/>
      <c r="G473" s="9"/>
    </row>
    <row r="474" spans="3:7">
      <c r="C474" s="14"/>
      <c r="D474" s="14"/>
      <c r="E474" s="14"/>
      <c r="F474" s="14"/>
      <c r="G474" s="9"/>
    </row>
    <row r="475" spans="3:7">
      <c r="C475" s="14"/>
      <c r="D475" s="14"/>
      <c r="E475" s="14"/>
      <c r="F475" s="14"/>
      <c r="G475" s="9"/>
    </row>
    <row r="476" spans="3:7">
      <c r="C476" s="14"/>
      <c r="D476" s="14"/>
      <c r="E476" s="14"/>
      <c r="F476" s="14"/>
      <c r="G476" s="9"/>
    </row>
    <row r="477" spans="3:7">
      <c r="C477" s="14"/>
      <c r="D477" s="14"/>
      <c r="E477" s="14"/>
      <c r="F477" s="14"/>
      <c r="G477" s="9"/>
    </row>
    <row r="478" spans="3:7">
      <c r="C478" s="14"/>
      <c r="D478" s="14"/>
      <c r="E478" s="14"/>
      <c r="F478" s="14"/>
      <c r="G478" s="9"/>
    </row>
    <row r="479" spans="3:7">
      <c r="C479" s="14"/>
      <c r="D479" s="14"/>
      <c r="E479" s="14"/>
      <c r="F479" s="14"/>
      <c r="G479" s="9"/>
    </row>
    <row r="480" spans="3:7">
      <c r="C480" s="14"/>
      <c r="D480" s="14"/>
      <c r="E480" s="14"/>
      <c r="F480" s="14"/>
      <c r="G480" s="9"/>
    </row>
    <row r="481" spans="3:7">
      <c r="C481" s="14"/>
      <c r="D481" s="14"/>
      <c r="E481" s="14"/>
      <c r="F481" s="14"/>
      <c r="G481" s="9"/>
    </row>
    <row r="482" spans="3:7">
      <c r="C482" s="14"/>
      <c r="D482" s="14"/>
      <c r="E482" s="14"/>
      <c r="F482" s="14"/>
      <c r="G482" s="9"/>
    </row>
    <row r="483" spans="3:7">
      <c r="C483" s="14"/>
      <c r="D483" s="14"/>
      <c r="E483" s="14"/>
      <c r="F483" s="14"/>
      <c r="G483" s="9"/>
    </row>
    <row r="484" spans="3:7">
      <c r="C484" s="14"/>
      <c r="D484" s="14"/>
      <c r="E484" s="14"/>
      <c r="F484" s="14"/>
      <c r="G484" s="9"/>
    </row>
    <row r="485" spans="3:7">
      <c r="C485" s="14"/>
      <c r="D485" s="14"/>
      <c r="E485" s="14"/>
      <c r="F485" s="14"/>
      <c r="G485" s="9"/>
    </row>
    <row r="486" spans="3:7">
      <c r="C486" s="14"/>
      <c r="D486" s="14"/>
      <c r="E486" s="14"/>
      <c r="F486" s="14"/>
      <c r="G486" s="9"/>
    </row>
    <row r="487" spans="3:7">
      <c r="C487" s="14"/>
      <c r="D487" s="14"/>
      <c r="E487" s="14"/>
      <c r="F487" s="14"/>
      <c r="G487" s="9"/>
    </row>
    <row r="488" spans="3:7">
      <c r="C488" s="14"/>
      <c r="D488" s="14"/>
      <c r="E488" s="14"/>
      <c r="F488" s="14"/>
      <c r="G488" s="9"/>
    </row>
    <row r="489" spans="3:7">
      <c r="C489" s="14"/>
      <c r="D489" s="14"/>
      <c r="E489" s="14"/>
      <c r="F489" s="14"/>
      <c r="G489" s="9"/>
    </row>
    <row r="490" spans="3:7">
      <c r="C490" s="14"/>
      <c r="D490" s="14"/>
      <c r="E490" s="14"/>
      <c r="F490" s="14"/>
      <c r="G490" s="9"/>
    </row>
    <row r="491" spans="3:7">
      <c r="C491" s="14"/>
      <c r="D491" s="14"/>
      <c r="E491" s="14"/>
      <c r="F491" s="14"/>
      <c r="G491" s="9"/>
    </row>
    <row r="492" spans="3:7">
      <c r="C492" s="14"/>
      <c r="D492" s="14"/>
      <c r="E492" s="14"/>
      <c r="F492" s="14"/>
      <c r="G492" s="9"/>
    </row>
    <row r="493" spans="3:7">
      <c r="C493" s="14"/>
      <c r="D493" s="14"/>
      <c r="E493" s="14"/>
      <c r="F493" s="14"/>
      <c r="G493" s="9"/>
    </row>
    <row r="494" spans="3:7">
      <c r="C494" s="14"/>
      <c r="D494" s="14"/>
      <c r="E494" s="14"/>
      <c r="F494" s="14"/>
      <c r="G494" s="9"/>
    </row>
    <row r="495" spans="3:7">
      <c r="C495" s="14"/>
      <c r="D495" s="14"/>
      <c r="E495" s="14"/>
      <c r="F495" s="14"/>
      <c r="G495" s="9"/>
    </row>
    <row r="496" spans="3:7">
      <c r="C496" s="14"/>
      <c r="D496" s="14"/>
      <c r="E496" s="14"/>
      <c r="F496" s="14"/>
      <c r="G496" s="9"/>
    </row>
    <row r="497" spans="3:7">
      <c r="C497" s="14"/>
      <c r="D497" s="14"/>
      <c r="E497" s="14"/>
      <c r="F497" s="14"/>
      <c r="G497" s="9"/>
    </row>
    <row r="498" spans="3:7">
      <c r="C498" s="14"/>
      <c r="D498" s="14"/>
      <c r="E498" s="14"/>
      <c r="F498" s="14"/>
      <c r="G498" s="9"/>
    </row>
    <row r="499" spans="3:7">
      <c r="C499" s="14"/>
      <c r="D499" s="14"/>
      <c r="E499" s="14"/>
      <c r="F499" s="14"/>
      <c r="G499" s="9"/>
    </row>
    <row r="500" spans="3:7">
      <c r="C500" s="14"/>
      <c r="D500" s="14"/>
      <c r="E500" s="14"/>
      <c r="F500" s="14"/>
      <c r="G500" s="9"/>
    </row>
    <row r="501" spans="3:7">
      <c r="C501" s="14"/>
      <c r="D501" s="14"/>
      <c r="E501" s="14"/>
      <c r="F501" s="14"/>
      <c r="G501" s="9"/>
    </row>
    <row r="502" spans="3:7">
      <c r="C502" s="14"/>
      <c r="D502" s="14"/>
      <c r="E502" s="14"/>
      <c r="F502" s="14"/>
      <c r="G502" s="9"/>
    </row>
    <row r="503" spans="3:7">
      <c r="C503" s="14"/>
      <c r="D503" s="14"/>
      <c r="E503" s="14"/>
      <c r="F503" s="14"/>
      <c r="G503" s="9"/>
    </row>
    <row r="504" spans="3:7">
      <c r="C504" s="14"/>
      <c r="D504" s="14"/>
      <c r="E504" s="14"/>
      <c r="F504" s="14"/>
      <c r="G504" s="9"/>
    </row>
    <row r="505" spans="3:7">
      <c r="C505" s="14"/>
      <c r="D505" s="14"/>
      <c r="E505" s="14"/>
      <c r="F505" s="14"/>
      <c r="G505" s="9"/>
    </row>
    <row r="506" spans="3:7">
      <c r="C506" s="14"/>
      <c r="D506" s="14"/>
      <c r="E506" s="14"/>
      <c r="F506" s="14"/>
      <c r="G506" s="9"/>
    </row>
    <row r="507" spans="3:7">
      <c r="C507" s="14"/>
      <c r="D507" s="14"/>
      <c r="E507" s="14"/>
      <c r="F507" s="14"/>
      <c r="G507" s="9"/>
    </row>
    <row r="508" spans="3:7">
      <c r="C508" s="14"/>
      <c r="D508" s="14"/>
      <c r="E508" s="14"/>
      <c r="F508" s="14"/>
      <c r="G508" s="9"/>
    </row>
    <row r="509" spans="3:7">
      <c r="C509" s="14"/>
      <c r="D509" s="14"/>
      <c r="E509" s="14"/>
      <c r="F509" s="14"/>
      <c r="G509" s="9"/>
    </row>
    <row r="510" spans="3:7">
      <c r="C510" s="14"/>
      <c r="D510" s="14"/>
      <c r="E510" s="14"/>
      <c r="F510" s="14"/>
      <c r="G510" s="9"/>
    </row>
    <row r="511" spans="3:7">
      <c r="C511" s="14"/>
      <c r="D511" s="14"/>
      <c r="E511" s="14"/>
      <c r="F511" s="14"/>
      <c r="G511" s="9"/>
    </row>
    <row r="512" spans="3:7">
      <c r="C512" s="14"/>
      <c r="D512" s="14"/>
      <c r="E512" s="14"/>
      <c r="F512" s="14"/>
      <c r="G512" s="9"/>
    </row>
    <row r="513" spans="3:7">
      <c r="C513" s="14"/>
      <c r="D513" s="14"/>
      <c r="E513" s="14"/>
      <c r="F513" s="14"/>
      <c r="G513" s="9"/>
    </row>
    <row r="514" spans="3:7">
      <c r="C514" s="14"/>
      <c r="D514" s="14"/>
      <c r="E514" s="14"/>
      <c r="F514" s="14"/>
      <c r="G514" s="9"/>
    </row>
    <row r="515" spans="3:7">
      <c r="C515" s="14"/>
      <c r="D515" s="14"/>
      <c r="E515" s="14"/>
      <c r="F515" s="14"/>
      <c r="G515" s="9"/>
    </row>
    <row r="516" spans="3:7">
      <c r="C516" s="14"/>
      <c r="D516" s="14"/>
      <c r="E516" s="14"/>
      <c r="F516" s="14"/>
      <c r="G516" s="9"/>
    </row>
    <row r="517" spans="3:7">
      <c r="C517" s="14"/>
      <c r="D517" s="14"/>
      <c r="E517" s="14"/>
      <c r="F517" s="14"/>
      <c r="G517" s="9"/>
    </row>
    <row r="518" spans="3:7">
      <c r="C518" s="14"/>
      <c r="D518" s="14"/>
      <c r="E518" s="14"/>
      <c r="F518" s="14"/>
      <c r="G518" s="9"/>
    </row>
    <row r="519" spans="3:7">
      <c r="C519" s="14"/>
      <c r="D519" s="14"/>
      <c r="E519" s="14"/>
      <c r="F519" s="14"/>
      <c r="G519" s="9"/>
    </row>
    <row r="520" spans="3:7">
      <c r="C520" s="14"/>
      <c r="D520" s="14"/>
      <c r="E520" s="14"/>
      <c r="F520" s="14"/>
      <c r="G520" s="9"/>
    </row>
    <row r="521" spans="3:7">
      <c r="C521" s="14"/>
      <c r="D521" s="14"/>
      <c r="E521" s="14"/>
      <c r="F521" s="14"/>
      <c r="G521" s="9"/>
    </row>
    <row r="522" spans="3:7">
      <c r="C522" s="14"/>
      <c r="D522" s="14"/>
      <c r="E522" s="14"/>
      <c r="F522" s="14"/>
      <c r="G522" s="9"/>
    </row>
    <row r="523" spans="3:7">
      <c r="C523" s="14"/>
      <c r="D523" s="14"/>
      <c r="E523" s="14"/>
      <c r="F523" s="14"/>
      <c r="G523" s="9"/>
    </row>
    <row r="524" spans="3:7">
      <c r="C524" s="14"/>
      <c r="D524" s="14"/>
      <c r="E524" s="14"/>
      <c r="F524" s="14"/>
      <c r="G524" s="9"/>
    </row>
    <row r="525" spans="3:7">
      <c r="C525" s="14"/>
      <c r="D525" s="14"/>
      <c r="E525" s="14"/>
      <c r="F525" s="14"/>
      <c r="G525" s="9"/>
    </row>
    <row r="526" spans="3:7">
      <c r="C526" s="14"/>
      <c r="D526" s="14"/>
      <c r="E526" s="14"/>
      <c r="F526" s="14"/>
      <c r="G526" s="9"/>
    </row>
    <row r="527" spans="3:7">
      <c r="C527" s="14"/>
      <c r="D527" s="14"/>
      <c r="E527" s="14"/>
      <c r="F527" s="14"/>
      <c r="G527" s="9"/>
    </row>
    <row r="528" spans="3:7">
      <c r="C528" s="14"/>
      <c r="D528" s="14"/>
      <c r="E528" s="14"/>
      <c r="F528" s="14"/>
      <c r="G528" s="9"/>
    </row>
    <row r="529" spans="3:7">
      <c r="C529" s="14"/>
      <c r="D529" s="14"/>
      <c r="E529" s="14"/>
      <c r="F529" s="14"/>
      <c r="G529" s="9"/>
    </row>
    <row r="530" spans="3:7">
      <c r="C530" s="14"/>
      <c r="D530" s="14"/>
      <c r="E530" s="14"/>
      <c r="F530" s="14"/>
      <c r="G530" s="9"/>
    </row>
    <row r="531" spans="3:7">
      <c r="C531" s="14"/>
      <c r="D531" s="14"/>
      <c r="E531" s="14"/>
      <c r="F531" s="14"/>
      <c r="G531" s="9"/>
    </row>
    <row r="532" spans="3:7">
      <c r="C532" s="14"/>
      <c r="D532" s="14"/>
      <c r="E532" s="14"/>
      <c r="F532" s="14"/>
      <c r="G532" s="9"/>
    </row>
    <row r="533" spans="3:7">
      <c r="C533" s="14"/>
      <c r="D533" s="14"/>
      <c r="E533" s="14"/>
      <c r="F533" s="14"/>
      <c r="G533" s="9"/>
    </row>
    <row r="534" spans="3:7">
      <c r="C534" s="14"/>
      <c r="D534" s="14"/>
      <c r="E534" s="14"/>
      <c r="F534" s="14"/>
      <c r="G534" s="9"/>
    </row>
    <row r="535" spans="3:7">
      <c r="C535" s="14"/>
      <c r="D535" s="14"/>
      <c r="E535" s="14"/>
      <c r="F535" s="14"/>
      <c r="G535" s="9"/>
    </row>
    <row r="536" spans="3:7">
      <c r="C536" s="14"/>
      <c r="D536" s="14"/>
      <c r="E536" s="14"/>
      <c r="F536" s="14"/>
      <c r="G536" s="9"/>
    </row>
    <row r="537" spans="3:7">
      <c r="C537" s="14"/>
      <c r="D537" s="14"/>
      <c r="E537" s="14"/>
      <c r="F537" s="14"/>
      <c r="G537" s="9"/>
    </row>
    <row r="538" spans="3:7">
      <c r="C538" s="14"/>
      <c r="D538" s="14"/>
      <c r="E538" s="14"/>
      <c r="F538" s="14"/>
      <c r="G538" s="9"/>
    </row>
    <row r="539" spans="3:7">
      <c r="C539" s="14"/>
      <c r="D539" s="14"/>
      <c r="E539" s="14"/>
      <c r="F539" s="14"/>
      <c r="G539" s="9"/>
    </row>
    <row r="540" spans="3:7">
      <c r="C540" s="14"/>
      <c r="D540" s="14"/>
      <c r="E540" s="14"/>
      <c r="F540" s="14"/>
      <c r="G540" s="9"/>
    </row>
    <row r="541" spans="3:7">
      <c r="C541" s="14"/>
      <c r="D541" s="14"/>
      <c r="E541" s="14"/>
      <c r="F541" s="14"/>
      <c r="G541" s="9"/>
    </row>
    <row r="542" spans="3:7">
      <c r="C542" s="14"/>
      <c r="D542" s="14"/>
      <c r="E542" s="14"/>
      <c r="F542" s="14"/>
      <c r="G542" s="9"/>
    </row>
    <row r="543" spans="3:7">
      <c r="C543" s="14"/>
      <c r="D543" s="14"/>
      <c r="E543" s="14"/>
      <c r="F543" s="14"/>
      <c r="G543" s="9"/>
    </row>
    <row r="544" spans="3:7">
      <c r="C544" s="14"/>
      <c r="D544" s="14"/>
      <c r="E544" s="14"/>
      <c r="F544" s="14"/>
      <c r="G544" s="9"/>
    </row>
    <row r="545" spans="3:7">
      <c r="C545" s="14"/>
      <c r="D545" s="14"/>
      <c r="E545" s="14"/>
      <c r="F545" s="14"/>
      <c r="G545" s="9"/>
    </row>
    <row r="546" spans="3:7">
      <c r="C546" s="14"/>
      <c r="D546" s="14"/>
      <c r="E546" s="14"/>
      <c r="F546" s="14"/>
      <c r="G546" s="9"/>
    </row>
    <row r="547" spans="3:7">
      <c r="C547" s="14"/>
      <c r="D547" s="14"/>
      <c r="E547" s="14"/>
      <c r="F547" s="14"/>
      <c r="G547" s="9"/>
    </row>
    <row r="548" spans="3:7">
      <c r="C548" s="14"/>
      <c r="D548" s="14"/>
      <c r="E548" s="14"/>
      <c r="F548" s="14"/>
      <c r="G548" s="9"/>
    </row>
    <row r="549" spans="3:7">
      <c r="C549" s="14"/>
      <c r="D549" s="14"/>
      <c r="E549" s="14"/>
      <c r="F549" s="14"/>
      <c r="G549" s="9"/>
    </row>
    <row r="550" spans="3:7">
      <c r="C550" s="14"/>
      <c r="D550" s="14"/>
      <c r="E550" s="14"/>
      <c r="F550" s="14"/>
      <c r="G550" s="9"/>
    </row>
    <row r="551" spans="3:7">
      <c r="C551" s="14"/>
      <c r="D551" s="14"/>
      <c r="E551" s="14"/>
      <c r="F551" s="14"/>
      <c r="G551" s="9"/>
    </row>
    <row r="552" spans="3:7">
      <c r="C552" s="14"/>
      <c r="D552" s="14"/>
      <c r="E552" s="14"/>
      <c r="F552" s="14"/>
      <c r="G552" s="9"/>
    </row>
    <row r="553" spans="3:7">
      <c r="C553" s="14"/>
      <c r="D553" s="14"/>
      <c r="E553" s="14"/>
      <c r="F553" s="14"/>
      <c r="G553" s="9"/>
    </row>
    <row r="554" spans="3:7">
      <c r="C554" s="14"/>
      <c r="D554" s="14"/>
      <c r="E554" s="14"/>
      <c r="F554" s="14"/>
      <c r="G554" s="9"/>
    </row>
    <row r="555" spans="3:7">
      <c r="C555" s="14"/>
      <c r="D555" s="14"/>
      <c r="E555" s="14"/>
      <c r="F555" s="14"/>
      <c r="G555" s="9"/>
    </row>
    <row r="556" spans="3:7">
      <c r="C556" s="14"/>
      <c r="D556" s="14"/>
      <c r="E556" s="14"/>
      <c r="F556" s="14"/>
      <c r="G556" s="9"/>
    </row>
    <row r="557" spans="3:7">
      <c r="C557" s="14"/>
      <c r="D557" s="14"/>
      <c r="E557" s="14"/>
      <c r="F557" s="14"/>
      <c r="G557" s="9"/>
    </row>
    <row r="558" spans="3:7">
      <c r="C558" s="14"/>
      <c r="D558" s="14"/>
      <c r="E558" s="14"/>
      <c r="F558" s="14"/>
      <c r="G558" s="9"/>
    </row>
    <row r="559" spans="3:7">
      <c r="C559" s="14"/>
      <c r="D559" s="14"/>
      <c r="E559" s="14"/>
      <c r="F559" s="14"/>
      <c r="G559" s="9"/>
    </row>
    <row r="560" spans="3:7">
      <c r="C560" s="14"/>
      <c r="D560" s="14"/>
      <c r="E560" s="14"/>
      <c r="F560" s="14"/>
      <c r="G560" s="9"/>
    </row>
    <row r="561" spans="3:7">
      <c r="C561" s="14"/>
      <c r="D561" s="14"/>
      <c r="E561" s="14"/>
      <c r="F561" s="14"/>
      <c r="G561" s="9"/>
    </row>
    <row r="562" spans="3:7">
      <c r="C562" s="14"/>
      <c r="D562" s="14"/>
      <c r="E562" s="14"/>
      <c r="F562" s="14"/>
      <c r="G562" s="9"/>
    </row>
    <row r="563" spans="3:7">
      <c r="C563" s="14"/>
      <c r="D563" s="14"/>
      <c r="E563" s="14"/>
      <c r="F563" s="14"/>
      <c r="G563" s="9"/>
    </row>
    <row r="564" spans="3:7">
      <c r="C564" s="14"/>
      <c r="D564" s="14"/>
      <c r="E564" s="14"/>
      <c r="F564" s="14"/>
      <c r="G564" s="9"/>
    </row>
    <row r="565" spans="3:7">
      <c r="C565" s="14"/>
      <c r="D565" s="14"/>
      <c r="E565" s="14"/>
      <c r="F565" s="14"/>
      <c r="G565" s="9"/>
    </row>
    <row r="566" spans="3:7">
      <c r="C566" s="14"/>
      <c r="D566" s="14"/>
      <c r="E566" s="14"/>
      <c r="F566" s="14"/>
      <c r="G566" s="9"/>
    </row>
    <row r="567" spans="3:7">
      <c r="C567" s="14"/>
      <c r="D567" s="14"/>
      <c r="E567" s="14"/>
      <c r="F567" s="14"/>
      <c r="G567" s="9"/>
    </row>
    <row r="568" spans="3:7">
      <c r="C568" s="14"/>
      <c r="D568" s="14"/>
      <c r="E568" s="14"/>
      <c r="F568" s="14"/>
      <c r="G568" s="9"/>
    </row>
    <row r="569" spans="3:7">
      <c r="C569" s="14"/>
      <c r="D569" s="14"/>
      <c r="E569" s="14"/>
      <c r="F569" s="14"/>
      <c r="G569" s="9"/>
    </row>
    <row r="570" spans="3:7">
      <c r="C570" s="14"/>
      <c r="D570" s="14"/>
      <c r="E570" s="14"/>
      <c r="F570" s="14"/>
      <c r="G570" s="9"/>
    </row>
    <row r="571" spans="3:7">
      <c r="C571" s="14"/>
      <c r="D571" s="14"/>
      <c r="E571" s="14"/>
      <c r="F571" s="14"/>
      <c r="G571" s="9"/>
    </row>
    <row r="572" spans="3:7">
      <c r="C572" s="14"/>
      <c r="D572" s="14"/>
      <c r="E572" s="14"/>
      <c r="F572" s="14"/>
      <c r="G572" s="9"/>
    </row>
    <row r="573" spans="3:7">
      <c r="C573" s="14"/>
      <c r="D573" s="14"/>
      <c r="E573" s="14"/>
      <c r="F573" s="14"/>
      <c r="G573" s="9"/>
    </row>
    <row r="574" spans="3:7">
      <c r="C574" s="14"/>
      <c r="D574" s="14"/>
      <c r="E574" s="14"/>
      <c r="F574" s="14"/>
      <c r="G574" s="9"/>
    </row>
    <row r="575" spans="3:7">
      <c r="C575" s="14"/>
      <c r="D575" s="14"/>
      <c r="E575" s="14"/>
      <c r="F575" s="14"/>
      <c r="G575" s="9"/>
    </row>
    <row r="576" spans="3:7">
      <c r="C576" s="14"/>
      <c r="D576" s="14"/>
      <c r="E576" s="14"/>
      <c r="F576" s="14"/>
      <c r="G576" s="9"/>
    </row>
    <row r="577" spans="3:7">
      <c r="C577" s="14"/>
      <c r="D577" s="14"/>
      <c r="E577" s="14"/>
      <c r="F577" s="14"/>
      <c r="G577" s="9"/>
    </row>
    <row r="578" spans="3:7">
      <c r="C578" s="14"/>
      <c r="D578" s="14"/>
      <c r="E578" s="14"/>
      <c r="F578" s="14"/>
      <c r="G578" s="9"/>
    </row>
    <row r="579" spans="3:7">
      <c r="C579" s="14"/>
      <c r="D579" s="14"/>
      <c r="E579" s="14"/>
      <c r="F579" s="14"/>
      <c r="G579" s="9"/>
    </row>
    <row r="580" spans="3:7">
      <c r="C580" s="14"/>
      <c r="D580" s="14"/>
      <c r="E580" s="14"/>
      <c r="F580" s="14"/>
      <c r="G580" s="9"/>
    </row>
    <row r="581" spans="3:7">
      <c r="C581" s="14"/>
      <c r="D581" s="14"/>
      <c r="E581" s="14"/>
      <c r="F581" s="14"/>
      <c r="G581" s="9"/>
    </row>
    <row r="582" spans="3:7">
      <c r="C582" s="14"/>
      <c r="D582" s="14"/>
      <c r="E582" s="14"/>
      <c r="F582" s="14"/>
      <c r="G582" s="9"/>
    </row>
    <row r="583" spans="3:7">
      <c r="C583" s="14"/>
      <c r="D583" s="14"/>
      <c r="E583" s="14"/>
      <c r="F583" s="14"/>
      <c r="G583" s="9"/>
    </row>
    <row r="584" spans="3:7">
      <c r="C584" s="14"/>
      <c r="D584" s="14"/>
      <c r="E584" s="14"/>
      <c r="F584" s="14"/>
      <c r="G584" s="9"/>
    </row>
    <row r="585" spans="3:7">
      <c r="C585" s="14"/>
      <c r="D585" s="14"/>
      <c r="E585" s="14"/>
      <c r="F585" s="14"/>
      <c r="G585" s="9"/>
    </row>
    <row r="586" spans="3:7">
      <c r="C586" s="14"/>
      <c r="D586" s="14"/>
      <c r="E586" s="14"/>
      <c r="F586" s="14"/>
      <c r="G586" s="9"/>
    </row>
    <row r="587" spans="3:7">
      <c r="C587" s="14"/>
      <c r="D587" s="14"/>
      <c r="E587" s="14"/>
      <c r="F587" s="14"/>
      <c r="G587" s="9"/>
    </row>
    <row r="588" spans="3:7">
      <c r="C588" s="14"/>
      <c r="D588" s="14"/>
      <c r="E588" s="14"/>
      <c r="F588" s="14"/>
      <c r="G588" s="9"/>
    </row>
    <row r="589" spans="3:7">
      <c r="C589" s="14"/>
      <c r="D589" s="14"/>
      <c r="E589" s="14"/>
      <c r="F589" s="14"/>
      <c r="G589" s="9"/>
    </row>
    <row r="590" spans="3:7">
      <c r="C590" s="14"/>
      <c r="D590" s="14"/>
      <c r="E590" s="14"/>
      <c r="F590" s="14"/>
      <c r="G590" s="9"/>
    </row>
    <row r="591" spans="3:7">
      <c r="C591" s="14"/>
      <c r="D591" s="14"/>
      <c r="E591" s="14"/>
      <c r="F591" s="14"/>
      <c r="G591" s="9"/>
    </row>
    <row r="592" spans="3:7">
      <c r="C592" s="14"/>
      <c r="D592" s="14"/>
      <c r="E592" s="14"/>
      <c r="F592" s="14"/>
      <c r="G592" s="9"/>
    </row>
    <row r="593" spans="3:7">
      <c r="C593" s="14"/>
      <c r="D593" s="14"/>
      <c r="E593" s="14"/>
      <c r="F593" s="14"/>
      <c r="G593" s="9"/>
    </row>
    <row r="594" spans="3:7">
      <c r="C594" s="14"/>
      <c r="D594" s="14"/>
      <c r="E594" s="14"/>
      <c r="F594" s="14"/>
      <c r="G594" s="9"/>
    </row>
    <row r="595" spans="3:7">
      <c r="C595" s="14"/>
      <c r="D595" s="14"/>
      <c r="E595" s="14"/>
      <c r="F595" s="14"/>
      <c r="G595" s="9"/>
    </row>
    <row r="596" spans="3:7">
      <c r="C596" s="14"/>
      <c r="D596" s="14"/>
      <c r="E596" s="14"/>
      <c r="F596" s="14"/>
      <c r="G596" s="9"/>
    </row>
    <row r="597" spans="3:7">
      <c r="C597" s="14"/>
      <c r="D597" s="14"/>
      <c r="E597" s="14"/>
      <c r="F597" s="14"/>
      <c r="G597" s="9"/>
    </row>
    <row r="598" spans="3:7">
      <c r="C598" s="14"/>
      <c r="D598" s="14"/>
      <c r="E598" s="14"/>
      <c r="F598" s="14"/>
      <c r="G598" s="9"/>
    </row>
    <row r="599" spans="3:7">
      <c r="C599" s="14"/>
      <c r="D599" s="14"/>
      <c r="E599" s="14"/>
      <c r="F599" s="14"/>
      <c r="G599" s="9"/>
    </row>
    <row r="600" spans="3:7">
      <c r="C600" s="14"/>
      <c r="D600" s="14"/>
      <c r="E600" s="14"/>
      <c r="F600" s="14"/>
      <c r="G600" s="9"/>
    </row>
    <row r="601" spans="3:7">
      <c r="C601" s="14"/>
      <c r="D601" s="14"/>
      <c r="E601" s="14"/>
      <c r="F601" s="14"/>
      <c r="G601" s="9"/>
    </row>
    <row r="602" spans="3:7">
      <c r="C602" s="14"/>
      <c r="D602" s="14"/>
      <c r="E602" s="14"/>
      <c r="F602" s="14"/>
      <c r="G602" s="9"/>
    </row>
    <row r="603" spans="3:7">
      <c r="C603" s="14"/>
      <c r="D603" s="14"/>
      <c r="E603" s="14"/>
      <c r="F603" s="14"/>
      <c r="G603" s="9"/>
    </row>
    <row r="604" spans="3:7">
      <c r="C604" s="14"/>
      <c r="D604" s="14"/>
      <c r="E604" s="14"/>
      <c r="F604" s="14"/>
      <c r="G604" s="9"/>
    </row>
    <row r="605" spans="3:7">
      <c r="C605" s="14"/>
      <c r="D605" s="14"/>
      <c r="E605" s="14"/>
      <c r="F605" s="14"/>
      <c r="G605" s="9"/>
    </row>
    <row r="606" spans="3:7">
      <c r="C606" s="14"/>
      <c r="D606" s="14"/>
      <c r="E606" s="14"/>
      <c r="F606" s="14"/>
      <c r="G606" s="9"/>
    </row>
    <row r="607" spans="3:7">
      <c r="C607" s="14"/>
      <c r="D607" s="14"/>
      <c r="E607" s="14"/>
      <c r="F607" s="14"/>
      <c r="G607" s="9"/>
    </row>
    <row r="608" spans="3:7">
      <c r="C608" s="14"/>
      <c r="D608" s="14"/>
      <c r="E608" s="14"/>
      <c r="F608" s="14"/>
      <c r="G608" s="9"/>
    </row>
    <row r="609" spans="3:7">
      <c r="C609" s="14"/>
      <c r="D609" s="14"/>
      <c r="E609" s="14"/>
      <c r="F609" s="14"/>
      <c r="G609" s="9"/>
    </row>
    <row r="610" spans="3:7">
      <c r="C610" s="14"/>
      <c r="D610" s="14"/>
      <c r="E610" s="14"/>
      <c r="F610" s="14"/>
      <c r="G610" s="9"/>
    </row>
    <row r="611" spans="3:7">
      <c r="C611" s="14"/>
      <c r="D611" s="14"/>
      <c r="E611" s="14"/>
      <c r="F611" s="14"/>
      <c r="G611" s="9"/>
    </row>
    <row r="612" spans="3:7">
      <c r="C612" s="14"/>
      <c r="D612" s="14"/>
      <c r="E612" s="14"/>
      <c r="F612" s="14"/>
      <c r="G612" s="9"/>
    </row>
    <row r="613" spans="3:7">
      <c r="C613" s="14"/>
      <c r="D613" s="14"/>
      <c r="E613" s="14"/>
      <c r="F613" s="14"/>
      <c r="G613" s="9"/>
    </row>
    <row r="614" spans="3:7">
      <c r="C614" s="14"/>
      <c r="D614" s="14"/>
      <c r="E614" s="14"/>
      <c r="F614" s="14"/>
      <c r="G614" s="9"/>
    </row>
    <row r="615" spans="3:7">
      <c r="C615" s="14"/>
      <c r="D615" s="14"/>
      <c r="E615" s="14"/>
      <c r="F615" s="14"/>
      <c r="G615" s="9"/>
    </row>
    <row r="616" spans="3:7">
      <c r="C616" s="14"/>
      <c r="D616" s="14"/>
      <c r="E616" s="14"/>
      <c r="F616" s="14"/>
      <c r="G616" s="9"/>
    </row>
    <row r="617" spans="3:7">
      <c r="C617" s="14"/>
      <c r="D617" s="14"/>
      <c r="E617" s="14"/>
      <c r="F617" s="14"/>
      <c r="G617" s="9"/>
    </row>
    <row r="618" spans="3:7">
      <c r="C618" s="14"/>
      <c r="D618" s="14"/>
      <c r="E618" s="14"/>
      <c r="F618" s="14"/>
      <c r="G618" s="9"/>
    </row>
    <row r="619" spans="3:7">
      <c r="C619" s="14"/>
      <c r="D619" s="14"/>
      <c r="E619" s="14"/>
      <c r="F619" s="14"/>
      <c r="G619" s="9"/>
    </row>
    <row r="620" spans="3:7">
      <c r="C620" s="14"/>
      <c r="D620" s="14"/>
      <c r="E620" s="14"/>
      <c r="F620" s="14"/>
      <c r="G620" s="9"/>
    </row>
    <row r="621" spans="3:7">
      <c r="C621" s="14"/>
      <c r="D621" s="14"/>
      <c r="E621" s="14"/>
      <c r="F621" s="14"/>
      <c r="G621" s="9"/>
    </row>
    <row r="622" spans="3:7">
      <c r="C622" s="14"/>
      <c r="D622" s="14"/>
      <c r="E622" s="14"/>
      <c r="F622" s="14"/>
      <c r="G622" s="9"/>
    </row>
    <row r="623" spans="3:7">
      <c r="C623" s="14"/>
      <c r="D623" s="14"/>
      <c r="E623" s="14"/>
      <c r="F623" s="14"/>
      <c r="G623" s="9"/>
    </row>
    <row r="624" spans="3:7">
      <c r="C624" s="14"/>
      <c r="D624" s="14"/>
      <c r="E624" s="14"/>
      <c r="F624" s="14"/>
      <c r="G624" s="9"/>
    </row>
    <row r="625" spans="3:7">
      <c r="C625" s="14"/>
      <c r="D625" s="14"/>
      <c r="E625" s="14"/>
      <c r="F625" s="14"/>
      <c r="G625" s="9"/>
    </row>
    <row r="626" spans="3:7">
      <c r="C626" s="14"/>
      <c r="D626" s="14"/>
      <c r="E626" s="14"/>
      <c r="F626" s="14"/>
      <c r="G626" s="9"/>
    </row>
    <row r="627" spans="3:7">
      <c r="C627" s="14"/>
      <c r="D627" s="14"/>
      <c r="E627" s="14"/>
      <c r="F627" s="14"/>
      <c r="G627" s="9"/>
    </row>
    <row r="628" spans="3:7">
      <c r="C628" s="14"/>
      <c r="D628" s="14"/>
      <c r="E628" s="14"/>
      <c r="F628" s="14"/>
      <c r="G628" s="9"/>
    </row>
    <row r="629" spans="3:7">
      <c r="C629" s="14"/>
      <c r="D629" s="14"/>
      <c r="E629" s="14"/>
      <c r="F629" s="14"/>
      <c r="G629" s="9"/>
    </row>
    <row r="630" spans="3:7">
      <c r="C630" s="14"/>
      <c r="D630" s="14"/>
      <c r="E630" s="14"/>
      <c r="F630" s="14"/>
      <c r="G630" s="9"/>
    </row>
    <row r="631" spans="3:7">
      <c r="C631" s="14"/>
      <c r="D631" s="14"/>
      <c r="E631" s="14"/>
      <c r="F631" s="14"/>
      <c r="G631" s="9"/>
    </row>
    <row r="632" spans="3:7">
      <c r="C632" s="14"/>
      <c r="D632" s="14"/>
      <c r="E632" s="14"/>
      <c r="F632" s="14"/>
      <c r="G632" s="9"/>
    </row>
    <row r="633" spans="3:7">
      <c r="C633" s="14"/>
      <c r="D633" s="14"/>
      <c r="E633" s="14"/>
      <c r="F633" s="14"/>
      <c r="G633" s="9"/>
    </row>
    <row r="634" spans="3:7">
      <c r="C634" s="14"/>
      <c r="D634" s="14"/>
      <c r="E634" s="14"/>
      <c r="F634" s="14"/>
      <c r="G634" s="9"/>
    </row>
  </sheetData>
  <mergeCells count="3">
    <mergeCell ref="B1:G1"/>
    <mergeCell ref="C2:G2"/>
    <mergeCell ref="B48:G48"/>
  </mergeCells>
  <pageMargins left="0.7" right="0.7" top="0.75" bottom="0.75" header="0.3" footer="0.3"/>
  <pageSetup orientation="portrait" r:id="rId1"/>
  <ignoredErrors>
    <ignoredError sqref="G4:G2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Q98"/>
  <sheetViews>
    <sheetView topLeftCell="B1" zoomScaleNormal="100" zoomScaleSheetLayoutView="100" workbookViewId="0">
      <pane xSplit="1" ySplit="12" topLeftCell="C13" activePane="bottomRight" state="frozen"/>
      <selection activeCell="B1" sqref="B1"/>
      <selection pane="topRight" activeCell="C1" sqref="C1"/>
      <selection pane="bottomLeft" activeCell="B13" sqref="B13"/>
      <selection pane="bottomRight" activeCell="J5" sqref="J5"/>
    </sheetView>
  </sheetViews>
  <sheetFormatPr defaultRowHeight="15"/>
  <cols>
    <col min="1" max="2" width="9.140625" style="1"/>
    <col min="3" max="3" width="11.140625" style="1" customWidth="1"/>
    <col min="4" max="4" width="12.28515625" style="1" customWidth="1"/>
    <col min="5" max="8" width="13.7109375" style="1" customWidth="1"/>
    <col min="9" max="9" width="14.85546875" style="1" customWidth="1"/>
    <col min="10" max="10" width="12.5703125" style="1" customWidth="1"/>
    <col min="11" max="258" width="9.140625" style="1"/>
    <col min="259" max="259" width="8" style="1" customWidth="1"/>
    <col min="260" max="260" width="12.28515625" style="1" customWidth="1"/>
    <col min="261" max="265" width="13.7109375" style="1" customWidth="1"/>
    <col min="266" max="266" width="12.5703125" style="1" customWidth="1"/>
    <col min="267" max="514" width="9.140625" style="1"/>
    <col min="515" max="515" width="8" style="1" customWidth="1"/>
    <col min="516" max="516" width="12.28515625" style="1" customWidth="1"/>
    <col min="517" max="521" width="13.7109375" style="1" customWidth="1"/>
    <col min="522" max="522" width="12.5703125" style="1" customWidth="1"/>
    <col min="523" max="770" width="9.140625" style="1"/>
    <col min="771" max="771" width="8" style="1" customWidth="1"/>
    <col min="772" max="772" width="12.28515625" style="1" customWidth="1"/>
    <col min="773" max="777" width="13.7109375" style="1" customWidth="1"/>
    <col min="778" max="778" width="12.5703125" style="1" customWidth="1"/>
    <col min="779" max="1026" width="9.140625" style="1"/>
    <col min="1027" max="1027" width="8" style="1" customWidth="1"/>
    <col min="1028" max="1028" width="12.28515625" style="1" customWidth="1"/>
    <col min="1029" max="1033" width="13.7109375" style="1" customWidth="1"/>
    <col min="1034" max="1034" width="12.5703125" style="1" customWidth="1"/>
    <col min="1035" max="1282" width="9.140625" style="1"/>
    <col min="1283" max="1283" width="8" style="1" customWidth="1"/>
    <col min="1284" max="1284" width="12.28515625" style="1" customWidth="1"/>
    <col min="1285" max="1289" width="13.7109375" style="1" customWidth="1"/>
    <col min="1290" max="1290" width="12.5703125" style="1" customWidth="1"/>
    <col min="1291" max="1538" width="9.140625" style="1"/>
    <col min="1539" max="1539" width="8" style="1" customWidth="1"/>
    <col min="1540" max="1540" width="12.28515625" style="1" customWidth="1"/>
    <col min="1541" max="1545" width="13.7109375" style="1" customWidth="1"/>
    <col min="1546" max="1546" width="12.5703125" style="1" customWidth="1"/>
    <col min="1547" max="1794" width="9.140625" style="1"/>
    <col min="1795" max="1795" width="8" style="1" customWidth="1"/>
    <col min="1796" max="1796" width="12.28515625" style="1" customWidth="1"/>
    <col min="1797" max="1801" width="13.7109375" style="1" customWidth="1"/>
    <col min="1802" max="1802" width="12.5703125" style="1" customWidth="1"/>
    <col min="1803" max="2050" width="9.140625" style="1"/>
    <col min="2051" max="2051" width="8" style="1" customWidth="1"/>
    <col min="2052" max="2052" width="12.28515625" style="1" customWidth="1"/>
    <col min="2053" max="2057" width="13.7109375" style="1" customWidth="1"/>
    <col min="2058" max="2058" width="12.5703125" style="1" customWidth="1"/>
    <col min="2059" max="2306" width="9.140625" style="1"/>
    <col min="2307" max="2307" width="8" style="1" customWidth="1"/>
    <col min="2308" max="2308" width="12.28515625" style="1" customWidth="1"/>
    <col min="2309" max="2313" width="13.7109375" style="1" customWidth="1"/>
    <col min="2314" max="2314" width="12.5703125" style="1" customWidth="1"/>
    <col min="2315" max="2562" width="9.140625" style="1"/>
    <col min="2563" max="2563" width="8" style="1" customWidth="1"/>
    <col min="2564" max="2564" width="12.28515625" style="1" customWidth="1"/>
    <col min="2565" max="2569" width="13.7109375" style="1" customWidth="1"/>
    <col min="2570" max="2570" width="12.5703125" style="1" customWidth="1"/>
    <col min="2571" max="2818" width="9.140625" style="1"/>
    <col min="2819" max="2819" width="8" style="1" customWidth="1"/>
    <col min="2820" max="2820" width="12.28515625" style="1" customWidth="1"/>
    <col min="2821" max="2825" width="13.7109375" style="1" customWidth="1"/>
    <col min="2826" max="2826" width="12.5703125" style="1" customWidth="1"/>
    <col min="2827" max="3074" width="9.140625" style="1"/>
    <col min="3075" max="3075" width="8" style="1" customWidth="1"/>
    <col min="3076" max="3076" width="12.28515625" style="1" customWidth="1"/>
    <col min="3077" max="3081" width="13.7109375" style="1" customWidth="1"/>
    <col min="3082" max="3082" width="12.5703125" style="1" customWidth="1"/>
    <col min="3083" max="3330" width="9.140625" style="1"/>
    <col min="3331" max="3331" width="8" style="1" customWidth="1"/>
    <col min="3332" max="3332" width="12.28515625" style="1" customWidth="1"/>
    <col min="3333" max="3337" width="13.7109375" style="1" customWidth="1"/>
    <col min="3338" max="3338" width="12.5703125" style="1" customWidth="1"/>
    <col min="3339" max="3586" width="9.140625" style="1"/>
    <col min="3587" max="3587" width="8" style="1" customWidth="1"/>
    <col min="3588" max="3588" width="12.28515625" style="1" customWidth="1"/>
    <col min="3589" max="3593" width="13.7109375" style="1" customWidth="1"/>
    <col min="3594" max="3594" width="12.5703125" style="1" customWidth="1"/>
    <col min="3595" max="3842" width="9.140625" style="1"/>
    <col min="3843" max="3843" width="8" style="1" customWidth="1"/>
    <col min="3844" max="3844" width="12.28515625" style="1" customWidth="1"/>
    <col min="3845" max="3849" width="13.7109375" style="1" customWidth="1"/>
    <col min="3850" max="3850" width="12.5703125" style="1" customWidth="1"/>
    <col min="3851" max="4098" width="9.140625" style="1"/>
    <col min="4099" max="4099" width="8" style="1" customWidth="1"/>
    <col min="4100" max="4100" width="12.28515625" style="1" customWidth="1"/>
    <col min="4101" max="4105" width="13.7109375" style="1" customWidth="1"/>
    <col min="4106" max="4106" width="12.5703125" style="1" customWidth="1"/>
    <col min="4107" max="4354" width="9.140625" style="1"/>
    <col min="4355" max="4355" width="8" style="1" customWidth="1"/>
    <col min="4356" max="4356" width="12.28515625" style="1" customWidth="1"/>
    <col min="4357" max="4361" width="13.7109375" style="1" customWidth="1"/>
    <col min="4362" max="4362" width="12.5703125" style="1" customWidth="1"/>
    <col min="4363" max="4610" width="9.140625" style="1"/>
    <col min="4611" max="4611" width="8" style="1" customWidth="1"/>
    <col min="4612" max="4612" width="12.28515625" style="1" customWidth="1"/>
    <col min="4613" max="4617" width="13.7109375" style="1" customWidth="1"/>
    <col min="4618" max="4618" width="12.5703125" style="1" customWidth="1"/>
    <col min="4619" max="4866" width="9.140625" style="1"/>
    <col min="4867" max="4867" width="8" style="1" customWidth="1"/>
    <col min="4868" max="4868" width="12.28515625" style="1" customWidth="1"/>
    <col min="4869" max="4873" width="13.7109375" style="1" customWidth="1"/>
    <col min="4874" max="4874" width="12.5703125" style="1" customWidth="1"/>
    <col min="4875" max="5122" width="9.140625" style="1"/>
    <col min="5123" max="5123" width="8" style="1" customWidth="1"/>
    <col min="5124" max="5124" width="12.28515625" style="1" customWidth="1"/>
    <col min="5125" max="5129" width="13.7109375" style="1" customWidth="1"/>
    <col min="5130" max="5130" width="12.5703125" style="1" customWidth="1"/>
    <col min="5131" max="5378" width="9.140625" style="1"/>
    <col min="5379" max="5379" width="8" style="1" customWidth="1"/>
    <col min="5380" max="5380" width="12.28515625" style="1" customWidth="1"/>
    <col min="5381" max="5385" width="13.7109375" style="1" customWidth="1"/>
    <col min="5386" max="5386" width="12.5703125" style="1" customWidth="1"/>
    <col min="5387" max="5634" width="9.140625" style="1"/>
    <col min="5635" max="5635" width="8" style="1" customWidth="1"/>
    <col min="5636" max="5636" width="12.28515625" style="1" customWidth="1"/>
    <col min="5637" max="5641" width="13.7109375" style="1" customWidth="1"/>
    <col min="5642" max="5642" width="12.5703125" style="1" customWidth="1"/>
    <col min="5643" max="5890" width="9.140625" style="1"/>
    <col min="5891" max="5891" width="8" style="1" customWidth="1"/>
    <col min="5892" max="5892" width="12.28515625" style="1" customWidth="1"/>
    <col min="5893" max="5897" width="13.7109375" style="1" customWidth="1"/>
    <col min="5898" max="5898" width="12.5703125" style="1" customWidth="1"/>
    <col min="5899" max="6146" width="9.140625" style="1"/>
    <col min="6147" max="6147" width="8" style="1" customWidth="1"/>
    <col min="6148" max="6148" width="12.28515625" style="1" customWidth="1"/>
    <col min="6149" max="6153" width="13.7109375" style="1" customWidth="1"/>
    <col min="6154" max="6154" width="12.5703125" style="1" customWidth="1"/>
    <col min="6155" max="6402" width="9.140625" style="1"/>
    <col min="6403" max="6403" width="8" style="1" customWidth="1"/>
    <col min="6404" max="6404" width="12.28515625" style="1" customWidth="1"/>
    <col min="6405" max="6409" width="13.7109375" style="1" customWidth="1"/>
    <col min="6410" max="6410" width="12.5703125" style="1" customWidth="1"/>
    <col min="6411" max="6658" width="9.140625" style="1"/>
    <col min="6659" max="6659" width="8" style="1" customWidth="1"/>
    <col min="6660" max="6660" width="12.28515625" style="1" customWidth="1"/>
    <col min="6661" max="6665" width="13.7109375" style="1" customWidth="1"/>
    <col min="6666" max="6666" width="12.5703125" style="1" customWidth="1"/>
    <col min="6667" max="6914" width="9.140625" style="1"/>
    <col min="6915" max="6915" width="8" style="1" customWidth="1"/>
    <col min="6916" max="6916" width="12.28515625" style="1" customWidth="1"/>
    <col min="6917" max="6921" width="13.7109375" style="1" customWidth="1"/>
    <col min="6922" max="6922" width="12.5703125" style="1" customWidth="1"/>
    <col min="6923" max="7170" width="9.140625" style="1"/>
    <col min="7171" max="7171" width="8" style="1" customWidth="1"/>
    <col min="7172" max="7172" width="12.28515625" style="1" customWidth="1"/>
    <col min="7173" max="7177" width="13.7109375" style="1" customWidth="1"/>
    <col min="7178" max="7178" width="12.5703125" style="1" customWidth="1"/>
    <col min="7179" max="7426" width="9.140625" style="1"/>
    <col min="7427" max="7427" width="8" style="1" customWidth="1"/>
    <col min="7428" max="7428" width="12.28515625" style="1" customWidth="1"/>
    <col min="7429" max="7433" width="13.7109375" style="1" customWidth="1"/>
    <col min="7434" max="7434" width="12.5703125" style="1" customWidth="1"/>
    <col min="7435" max="7682" width="9.140625" style="1"/>
    <col min="7683" max="7683" width="8" style="1" customWidth="1"/>
    <col min="7684" max="7684" width="12.28515625" style="1" customWidth="1"/>
    <col min="7685" max="7689" width="13.7109375" style="1" customWidth="1"/>
    <col min="7690" max="7690" width="12.5703125" style="1" customWidth="1"/>
    <col min="7691" max="7938" width="9.140625" style="1"/>
    <col min="7939" max="7939" width="8" style="1" customWidth="1"/>
    <col min="7940" max="7940" width="12.28515625" style="1" customWidth="1"/>
    <col min="7941" max="7945" width="13.7109375" style="1" customWidth="1"/>
    <col min="7946" max="7946" width="12.5703125" style="1" customWidth="1"/>
    <col min="7947" max="8194" width="9.140625" style="1"/>
    <col min="8195" max="8195" width="8" style="1" customWidth="1"/>
    <col min="8196" max="8196" width="12.28515625" style="1" customWidth="1"/>
    <col min="8197" max="8201" width="13.7109375" style="1" customWidth="1"/>
    <col min="8202" max="8202" width="12.5703125" style="1" customWidth="1"/>
    <col min="8203" max="8450" width="9.140625" style="1"/>
    <col min="8451" max="8451" width="8" style="1" customWidth="1"/>
    <col min="8452" max="8452" width="12.28515625" style="1" customWidth="1"/>
    <col min="8453" max="8457" width="13.7109375" style="1" customWidth="1"/>
    <col min="8458" max="8458" width="12.5703125" style="1" customWidth="1"/>
    <col min="8459" max="8706" width="9.140625" style="1"/>
    <col min="8707" max="8707" width="8" style="1" customWidth="1"/>
    <col min="8708" max="8708" width="12.28515625" style="1" customWidth="1"/>
    <col min="8709" max="8713" width="13.7109375" style="1" customWidth="1"/>
    <col min="8714" max="8714" width="12.5703125" style="1" customWidth="1"/>
    <col min="8715" max="8962" width="9.140625" style="1"/>
    <col min="8963" max="8963" width="8" style="1" customWidth="1"/>
    <col min="8964" max="8964" width="12.28515625" style="1" customWidth="1"/>
    <col min="8965" max="8969" width="13.7109375" style="1" customWidth="1"/>
    <col min="8970" max="8970" width="12.5703125" style="1" customWidth="1"/>
    <col min="8971" max="9218" width="9.140625" style="1"/>
    <col min="9219" max="9219" width="8" style="1" customWidth="1"/>
    <col min="9220" max="9220" width="12.28515625" style="1" customWidth="1"/>
    <col min="9221" max="9225" width="13.7109375" style="1" customWidth="1"/>
    <col min="9226" max="9226" width="12.5703125" style="1" customWidth="1"/>
    <col min="9227" max="9474" width="9.140625" style="1"/>
    <col min="9475" max="9475" width="8" style="1" customWidth="1"/>
    <col min="9476" max="9476" width="12.28515625" style="1" customWidth="1"/>
    <col min="9477" max="9481" width="13.7109375" style="1" customWidth="1"/>
    <col min="9482" max="9482" width="12.5703125" style="1" customWidth="1"/>
    <col min="9483" max="9730" width="9.140625" style="1"/>
    <col min="9731" max="9731" width="8" style="1" customWidth="1"/>
    <col min="9732" max="9732" width="12.28515625" style="1" customWidth="1"/>
    <col min="9733" max="9737" width="13.7109375" style="1" customWidth="1"/>
    <col min="9738" max="9738" width="12.5703125" style="1" customWidth="1"/>
    <col min="9739" max="9986" width="9.140625" style="1"/>
    <col min="9987" max="9987" width="8" style="1" customWidth="1"/>
    <col min="9988" max="9988" width="12.28515625" style="1" customWidth="1"/>
    <col min="9989" max="9993" width="13.7109375" style="1" customWidth="1"/>
    <col min="9994" max="9994" width="12.5703125" style="1" customWidth="1"/>
    <col min="9995" max="10242" width="9.140625" style="1"/>
    <col min="10243" max="10243" width="8" style="1" customWidth="1"/>
    <col min="10244" max="10244" width="12.28515625" style="1" customWidth="1"/>
    <col min="10245" max="10249" width="13.7109375" style="1" customWidth="1"/>
    <col min="10250" max="10250" width="12.5703125" style="1" customWidth="1"/>
    <col min="10251" max="10498" width="9.140625" style="1"/>
    <col min="10499" max="10499" width="8" style="1" customWidth="1"/>
    <col min="10500" max="10500" width="12.28515625" style="1" customWidth="1"/>
    <col min="10501" max="10505" width="13.7109375" style="1" customWidth="1"/>
    <col min="10506" max="10506" width="12.5703125" style="1" customWidth="1"/>
    <col min="10507" max="10754" width="9.140625" style="1"/>
    <col min="10755" max="10755" width="8" style="1" customWidth="1"/>
    <col min="10756" max="10756" width="12.28515625" style="1" customWidth="1"/>
    <col min="10757" max="10761" width="13.7109375" style="1" customWidth="1"/>
    <col min="10762" max="10762" width="12.5703125" style="1" customWidth="1"/>
    <col min="10763" max="11010" width="9.140625" style="1"/>
    <col min="11011" max="11011" width="8" style="1" customWidth="1"/>
    <col min="11012" max="11012" width="12.28515625" style="1" customWidth="1"/>
    <col min="11013" max="11017" width="13.7109375" style="1" customWidth="1"/>
    <col min="11018" max="11018" width="12.5703125" style="1" customWidth="1"/>
    <col min="11019" max="11266" width="9.140625" style="1"/>
    <col min="11267" max="11267" width="8" style="1" customWidth="1"/>
    <col min="11268" max="11268" width="12.28515625" style="1" customWidth="1"/>
    <col min="11269" max="11273" width="13.7109375" style="1" customWidth="1"/>
    <col min="11274" max="11274" width="12.5703125" style="1" customWidth="1"/>
    <col min="11275" max="11522" width="9.140625" style="1"/>
    <col min="11523" max="11523" width="8" style="1" customWidth="1"/>
    <col min="11524" max="11524" width="12.28515625" style="1" customWidth="1"/>
    <col min="11525" max="11529" width="13.7109375" style="1" customWidth="1"/>
    <col min="11530" max="11530" width="12.5703125" style="1" customWidth="1"/>
    <col min="11531" max="11778" width="9.140625" style="1"/>
    <col min="11779" max="11779" width="8" style="1" customWidth="1"/>
    <col min="11780" max="11780" width="12.28515625" style="1" customWidth="1"/>
    <col min="11781" max="11785" width="13.7109375" style="1" customWidth="1"/>
    <col min="11786" max="11786" width="12.5703125" style="1" customWidth="1"/>
    <col min="11787" max="12034" width="9.140625" style="1"/>
    <col min="12035" max="12035" width="8" style="1" customWidth="1"/>
    <col min="12036" max="12036" width="12.28515625" style="1" customWidth="1"/>
    <col min="12037" max="12041" width="13.7109375" style="1" customWidth="1"/>
    <col min="12042" max="12042" width="12.5703125" style="1" customWidth="1"/>
    <col min="12043" max="12290" width="9.140625" style="1"/>
    <col min="12291" max="12291" width="8" style="1" customWidth="1"/>
    <col min="12292" max="12292" width="12.28515625" style="1" customWidth="1"/>
    <col min="12293" max="12297" width="13.7109375" style="1" customWidth="1"/>
    <col min="12298" max="12298" width="12.5703125" style="1" customWidth="1"/>
    <col min="12299" max="12546" width="9.140625" style="1"/>
    <col min="12547" max="12547" width="8" style="1" customWidth="1"/>
    <col min="12548" max="12548" width="12.28515625" style="1" customWidth="1"/>
    <col min="12549" max="12553" width="13.7109375" style="1" customWidth="1"/>
    <col min="12554" max="12554" width="12.5703125" style="1" customWidth="1"/>
    <col min="12555" max="12802" width="9.140625" style="1"/>
    <col min="12803" max="12803" width="8" style="1" customWidth="1"/>
    <col min="12804" max="12804" width="12.28515625" style="1" customWidth="1"/>
    <col min="12805" max="12809" width="13.7109375" style="1" customWidth="1"/>
    <col min="12810" max="12810" width="12.5703125" style="1" customWidth="1"/>
    <col min="12811" max="13058" width="9.140625" style="1"/>
    <col min="13059" max="13059" width="8" style="1" customWidth="1"/>
    <col min="13060" max="13060" width="12.28515625" style="1" customWidth="1"/>
    <col min="13061" max="13065" width="13.7109375" style="1" customWidth="1"/>
    <col min="13066" max="13066" width="12.5703125" style="1" customWidth="1"/>
    <col min="13067" max="13314" width="9.140625" style="1"/>
    <col min="13315" max="13315" width="8" style="1" customWidth="1"/>
    <col min="13316" max="13316" width="12.28515625" style="1" customWidth="1"/>
    <col min="13317" max="13321" width="13.7109375" style="1" customWidth="1"/>
    <col min="13322" max="13322" width="12.5703125" style="1" customWidth="1"/>
    <col min="13323" max="13570" width="9.140625" style="1"/>
    <col min="13571" max="13571" width="8" style="1" customWidth="1"/>
    <col min="13572" max="13572" width="12.28515625" style="1" customWidth="1"/>
    <col min="13573" max="13577" width="13.7109375" style="1" customWidth="1"/>
    <col min="13578" max="13578" width="12.5703125" style="1" customWidth="1"/>
    <col min="13579" max="13826" width="9.140625" style="1"/>
    <col min="13827" max="13827" width="8" style="1" customWidth="1"/>
    <col min="13828" max="13828" width="12.28515625" style="1" customWidth="1"/>
    <col min="13829" max="13833" width="13.7109375" style="1" customWidth="1"/>
    <col min="13834" max="13834" width="12.5703125" style="1" customWidth="1"/>
    <col min="13835" max="14082" width="9.140625" style="1"/>
    <col min="14083" max="14083" width="8" style="1" customWidth="1"/>
    <col min="14084" max="14084" width="12.28515625" style="1" customWidth="1"/>
    <col min="14085" max="14089" width="13.7109375" style="1" customWidth="1"/>
    <col min="14090" max="14090" width="12.5703125" style="1" customWidth="1"/>
    <col min="14091" max="14338" width="9.140625" style="1"/>
    <col min="14339" max="14339" width="8" style="1" customWidth="1"/>
    <col min="14340" max="14340" width="12.28515625" style="1" customWidth="1"/>
    <col min="14341" max="14345" width="13.7109375" style="1" customWidth="1"/>
    <col min="14346" max="14346" width="12.5703125" style="1" customWidth="1"/>
    <col min="14347" max="14594" width="9.140625" style="1"/>
    <col min="14595" max="14595" width="8" style="1" customWidth="1"/>
    <col min="14596" max="14596" width="12.28515625" style="1" customWidth="1"/>
    <col min="14597" max="14601" width="13.7109375" style="1" customWidth="1"/>
    <col min="14602" max="14602" width="12.5703125" style="1" customWidth="1"/>
    <col min="14603" max="14850" width="9.140625" style="1"/>
    <col min="14851" max="14851" width="8" style="1" customWidth="1"/>
    <col min="14852" max="14852" width="12.28515625" style="1" customWidth="1"/>
    <col min="14853" max="14857" width="13.7109375" style="1" customWidth="1"/>
    <col min="14858" max="14858" width="12.5703125" style="1" customWidth="1"/>
    <col min="14859" max="15106" width="9.140625" style="1"/>
    <col min="15107" max="15107" width="8" style="1" customWidth="1"/>
    <col min="15108" max="15108" width="12.28515625" style="1" customWidth="1"/>
    <col min="15109" max="15113" width="13.7109375" style="1" customWidth="1"/>
    <col min="15114" max="15114" width="12.5703125" style="1" customWidth="1"/>
    <col min="15115" max="15362" width="9.140625" style="1"/>
    <col min="15363" max="15363" width="8" style="1" customWidth="1"/>
    <col min="15364" max="15364" width="12.28515625" style="1" customWidth="1"/>
    <col min="15365" max="15369" width="13.7109375" style="1" customWidth="1"/>
    <col min="15370" max="15370" width="12.5703125" style="1" customWidth="1"/>
    <col min="15371" max="15618" width="9.140625" style="1"/>
    <col min="15619" max="15619" width="8" style="1" customWidth="1"/>
    <col min="15620" max="15620" width="12.28515625" style="1" customWidth="1"/>
    <col min="15621" max="15625" width="13.7109375" style="1" customWidth="1"/>
    <col min="15626" max="15626" width="12.5703125" style="1" customWidth="1"/>
    <col min="15627" max="15874" width="9.140625" style="1"/>
    <col min="15875" max="15875" width="8" style="1" customWidth="1"/>
    <col min="15876" max="15876" width="12.28515625" style="1" customWidth="1"/>
    <col min="15877" max="15881" width="13.7109375" style="1" customWidth="1"/>
    <col min="15882" max="15882" width="12.5703125" style="1" customWidth="1"/>
    <col min="15883" max="16130" width="9.140625" style="1"/>
    <col min="16131" max="16131" width="8" style="1" customWidth="1"/>
    <col min="16132" max="16132" width="12.28515625" style="1" customWidth="1"/>
    <col min="16133" max="16137" width="13.7109375" style="1" customWidth="1"/>
    <col min="16138" max="16138" width="12.5703125" style="1" customWidth="1"/>
    <col min="16139" max="16384" width="9.140625" style="1"/>
  </cols>
  <sheetData>
    <row r="3" spans="3:10">
      <c r="F3" s="21"/>
      <c r="G3" s="21"/>
      <c r="H3" s="21"/>
      <c r="I3" s="21"/>
      <c r="J3" s="21"/>
    </row>
    <row r="4" spans="3:10" ht="9" customHeight="1"/>
    <row r="7" spans="3:10" ht="15.75">
      <c r="C7" s="122"/>
      <c r="D7" s="330" t="s">
        <v>237</v>
      </c>
      <c r="E7" s="330"/>
      <c r="F7" s="330"/>
      <c r="G7" s="330"/>
      <c r="H7" s="330"/>
      <c r="I7" s="330"/>
      <c r="J7" s="1" t="s">
        <v>25</v>
      </c>
    </row>
    <row r="8" spans="3:10" ht="12.75" customHeight="1">
      <c r="D8" s="123"/>
      <c r="E8" s="124"/>
      <c r="F8" s="124"/>
      <c r="G8" s="125"/>
      <c r="I8" s="123"/>
    </row>
    <row r="9" spans="3:10">
      <c r="D9" s="2"/>
      <c r="E9" s="126"/>
      <c r="F9" s="126"/>
      <c r="G9" s="126"/>
      <c r="H9" s="126"/>
      <c r="I9" s="127" t="s">
        <v>122</v>
      </c>
      <c r="J9" s="2"/>
    </row>
    <row r="10" spans="3:10">
      <c r="D10" s="128"/>
      <c r="E10" s="128"/>
      <c r="F10" s="128"/>
      <c r="G10" s="128"/>
      <c r="H10" s="128"/>
      <c r="I10" s="128"/>
    </row>
    <row r="11" spans="3:10">
      <c r="D11" s="129" t="s">
        <v>26</v>
      </c>
      <c r="E11" s="130" t="s">
        <v>27</v>
      </c>
      <c r="F11" s="130" t="s">
        <v>28</v>
      </c>
      <c r="G11" s="130" t="s">
        <v>29</v>
      </c>
      <c r="H11" s="130" t="s">
        <v>28</v>
      </c>
      <c r="I11" s="130" t="s">
        <v>30</v>
      </c>
    </row>
    <row r="12" spans="3:10">
      <c r="D12" s="131"/>
      <c r="E12" s="132" t="s">
        <v>31</v>
      </c>
      <c r="F12" s="132" t="s">
        <v>32</v>
      </c>
      <c r="G12" s="132" t="s">
        <v>33</v>
      </c>
      <c r="H12" s="132" t="s">
        <v>32</v>
      </c>
      <c r="I12" s="132" t="s">
        <v>34</v>
      </c>
      <c r="J12" s="2"/>
    </row>
    <row r="13" spans="3:10" ht="12" customHeight="1"/>
    <row r="14" spans="3:10">
      <c r="D14" s="136">
        <v>1971</v>
      </c>
      <c r="E14" s="134">
        <v>8.9</v>
      </c>
      <c r="F14" s="135" t="s">
        <v>35</v>
      </c>
      <c r="G14" s="134">
        <v>0.5</v>
      </c>
      <c r="H14" s="135" t="s">
        <v>35</v>
      </c>
      <c r="I14" s="134">
        <f t="shared" ref="I14:I60" si="0">G14-E14</f>
        <v>-8.4</v>
      </c>
    </row>
    <row r="15" spans="3:10">
      <c r="D15" s="136">
        <v>1972</v>
      </c>
      <c r="E15" s="134">
        <v>12.5</v>
      </c>
      <c r="F15" s="134">
        <f t="shared" ref="F15:F40" si="1">((E15/E14)-1)*100</f>
        <v>40.44943820224718</v>
      </c>
      <c r="G15" s="134">
        <v>0.6</v>
      </c>
      <c r="H15" s="134">
        <f t="shared" ref="H15:H37" si="2">((G15/G14)-1)*100</f>
        <v>19.999999999999996</v>
      </c>
      <c r="I15" s="134">
        <f t="shared" si="0"/>
        <v>-11.9</v>
      </c>
    </row>
    <row r="16" spans="3:10">
      <c r="D16" s="136">
        <v>1973</v>
      </c>
      <c r="E16" s="134">
        <v>16.5</v>
      </c>
      <c r="F16" s="134">
        <f t="shared" si="1"/>
        <v>32.000000000000007</v>
      </c>
      <c r="G16" s="134">
        <v>0.6</v>
      </c>
      <c r="H16" s="134">
        <f t="shared" si="2"/>
        <v>0</v>
      </c>
      <c r="I16" s="134">
        <f t="shared" si="0"/>
        <v>-15.9</v>
      </c>
    </row>
    <row r="17" spans="4:9">
      <c r="D17" s="136">
        <v>1974</v>
      </c>
      <c r="E17" s="134">
        <v>21.9</v>
      </c>
      <c r="F17" s="134">
        <f t="shared" si="1"/>
        <v>32.72727272727272</v>
      </c>
      <c r="G17" s="134">
        <v>0.3</v>
      </c>
      <c r="H17" s="134">
        <f t="shared" si="2"/>
        <v>-50</v>
      </c>
      <c r="I17" s="134">
        <f t="shared" si="0"/>
        <v>-21.599999999999998</v>
      </c>
    </row>
    <row r="18" spans="4:9">
      <c r="D18" s="136">
        <v>1975</v>
      </c>
      <c r="E18" s="134">
        <v>25.6</v>
      </c>
      <c r="F18" s="134">
        <f t="shared" si="1"/>
        <v>16.894977168949787</v>
      </c>
      <c r="G18" s="134">
        <v>0.2</v>
      </c>
      <c r="H18" s="134">
        <f t="shared" si="2"/>
        <v>-33.333333333333329</v>
      </c>
      <c r="I18" s="134">
        <f t="shared" si="0"/>
        <v>-25.400000000000002</v>
      </c>
    </row>
    <row r="19" spans="4:9">
      <c r="D19" s="136" t="s">
        <v>36</v>
      </c>
      <c r="E19" s="134">
        <v>29.8</v>
      </c>
      <c r="F19" s="134">
        <f t="shared" si="1"/>
        <v>16.40625</v>
      </c>
      <c r="G19" s="134">
        <v>0.6</v>
      </c>
      <c r="H19" s="134">
        <f t="shared" si="2"/>
        <v>199.99999999999994</v>
      </c>
      <c r="I19" s="134">
        <f t="shared" si="0"/>
        <v>-29.2</v>
      </c>
    </row>
    <row r="20" spans="4:9">
      <c r="D20" s="136" t="s">
        <v>37</v>
      </c>
      <c r="E20" s="134">
        <v>35.700000000000003</v>
      </c>
      <c r="F20" s="134">
        <f t="shared" si="1"/>
        <v>19.798657718120815</v>
      </c>
      <c r="G20" s="134">
        <v>1.3</v>
      </c>
      <c r="H20" s="134">
        <f t="shared" si="2"/>
        <v>116.6666666666667</v>
      </c>
      <c r="I20" s="134">
        <f t="shared" si="0"/>
        <v>-34.400000000000006</v>
      </c>
    </row>
    <row r="21" spans="4:9">
      <c r="D21" s="291" t="s">
        <v>38</v>
      </c>
      <c r="E21" s="134">
        <v>41.6</v>
      </c>
      <c r="F21" s="134">
        <f t="shared" si="1"/>
        <v>16.526610644257687</v>
      </c>
      <c r="G21" s="134">
        <v>2.9</v>
      </c>
      <c r="H21" s="134">
        <f t="shared" si="2"/>
        <v>123.07692307692308</v>
      </c>
      <c r="I21" s="134">
        <f t="shared" si="0"/>
        <v>-38.700000000000003</v>
      </c>
    </row>
    <row r="22" spans="4:9">
      <c r="D22" s="136" t="s">
        <v>39</v>
      </c>
      <c r="E22" s="134">
        <v>51</v>
      </c>
      <c r="F22" s="134">
        <f t="shared" si="1"/>
        <v>22.596153846153832</v>
      </c>
      <c r="G22" s="134">
        <v>2.5</v>
      </c>
      <c r="H22" s="134">
        <f t="shared" si="2"/>
        <v>-13.793103448275856</v>
      </c>
      <c r="I22" s="134">
        <f t="shared" si="0"/>
        <v>-48.5</v>
      </c>
    </row>
    <row r="23" spans="4:9">
      <c r="D23" s="136">
        <v>1980</v>
      </c>
      <c r="E23" s="134">
        <v>85.8</v>
      </c>
      <c r="F23" s="134">
        <f t="shared" si="1"/>
        <v>68.235294117647058</v>
      </c>
      <c r="G23" s="134">
        <v>2.2000000000000002</v>
      </c>
      <c r="H23" s="134">
        <f t="shared" si="2"/>
        <v>-11.999999999999989</v>
      </c>
      <c r="I23" s="134">
        <f t="shared" si="0"/>
        <v>-83.6</v>
      </c>
    </row>
    <row r="24" spans="4:9">
      <c r="D24" s="136">
        <v>1981</v>
      </c>
      <c r="E24" s="134">
        <v>100.4</v>
      </c>
      <c r="F24" s="134">
        <f t="shared" si="1"/>
        <v>17.016317016317029</v>
      </c>
      <c r="G24" s="134">
        <v>0.7</v>
      </c>
      <c r="H24" s="134">
        <f t="shared" si="2"/>
        <v>-68.181818181818187</v>
      </c>
      <c r="I24" s="134">
        <f t="shared" si="0"/>
        <v>-99.7</v>
      </c>
    </row>
    <row r="25" spans="4:9">
      <c r="D25" s="136" t="s">
        <v>40</v>
      </c>
      <c r="E25" s="134">
        <v>107.04</v>
      </c>
      <c r="F25" s="134">
        <f t="shared" si="1"/>
        <v>6.6135458167330574</v>
      </c>
      <c r="G25" s="134">
        <v>1</v>
      </c>
      <c r="H25" s="134">
        <f t="shared" si="2"/>
        <v>42.857142857142861</v>
      </c>
      <c r="I25" s="134">
        <f t="shared" si="0"/>
        <v>-106.04</v>
      </c>
    </row>
    <row r="26" spans="4:9">
      <c r="D26" s="136" t="s">
        <v>41</v>
      </c>
      <c r="E26" s="134">
        <v>110</v>
      </c>
      <c r="F26" s="134">
        <f t="shared" si="1"/>
        <v>2.7653213751868355</v>
      </c>
      <c r="G26" s="134">
        <v>1</v>
      </c>
      <c r="H26" s="134">
        <f t="shared" si="2"/>
        <v>0</v>
      </c>
      <c r="I26" s="134">
        <f t="shared" si="0"/>
        <v>-109</v>
      </c>
    </row>
    <row r="27" spans="4:9">
      <c r="D27" s="136" t="s">
        <v>42</v>
      </c>
      <c r="E27" s="134">
        <v>118</v>
      </c>
      <c r="F27" s="134">
        <f t="shared" si="1"/>
        <v>7.2727272727272751</v>
      </c>
      <c r="G27" s="134">
        <v>1</v>
      </c>
      <c r="H27" s="134">
        <f t="shared" si="2"/>
        <v>0</v>
      </c>
      <c r="I27" s="134">
        <f t="shared" si="0"/>
        <v>-117</v>
      </c>
    </row>
    <row r="28" spans="4:9">
      <c r="D28" s="136">
        <v>1985</v>
      </c>
      <c r="E28" s="134">
        <v>122.7</v>
      </c>
      <c r="F28" s="134">
        <f t="shared" si="1"/>
        <v>3.9830508474576254</v>
      </c>
      <c r="G28" s="134">
        <v>1.5</v>
      </c>
      <c r="H28" s="134">
        <f t="shared" si="2"/>
        <v>50</v>
      </c>
      <c r="I28" s="134">
        <f t="shared" si="0"/>
        <v>-121.2</v>
      </c>
    </row>
    <row r="29" spans="4:9">
      <c r="D29" s="136">
        <v>1986</v>
      </c>
      <c r="E29" s="134">
        <v>134</v>
      </c>
      <c r="F29" s="134">
        <f t="shared" si="1"/>
        <v>9.2094539527302288</v>
      </c>
      <c r="G29" s="134">
        <v>2.2000000000000002</v>
      </c>
      <c r="H29" s="134">
        <f t="shared" si="2"/>
        <v>46.666666666666679</v>
      </c>
      <c r="I29" s="134">
        <f t="shared" si="0"/>
        <v>-131.80000000000001</v>
      </c>
    </row>
    <row r="30" spans="4:9">
      <c r="D30" s="136">
        <v>1987</v>
      </c>
      <c r="E30" s="134">
        <v>162.6</v>
      </c>
      <c r="F30" s="134">
        <f t="shared" si="1"/>
        <v>21.343283582089544</v>
      </c>
      <c r="G30" s="134">
        <v>1.8</v>
      </c>
      <c r="H30" s="134">
        <f t="shared" si="2"/>
        <v>-18.181818181818187</v>
      </c>
      <c r="I30" s="134">
        <f t="shared" si="0"/>
        <v>-160.79999999999998</v>
      </c>
    </row>
    <row r="31" spans="4:9">
      <c r="D31" s="136">
        <v>1988</v>
      </c>
      <c r="E31" s="134">
        <v>192.6</v>
      </c>
      <c r="F31" s="134">
        <f t="shared" si="1"/>
        <v>18.450184501845012</v>
      </c>
      <c r="G31" s="134">
        <v>1.9</v>
      </c>
      <c r="H31" s="134">
        <f t="shared" si="2"/>
        <v>5.555555555555558</v>
      </c>
      <c r="I31" s="134">
        <f t="shared" si="0"/>
        <v>-190.7</v>
      </c>
    </row>
    <row r="32" spans="4:9" ht="16.5" customHeight="1">
      <c r="D32" s="136">
        <v>1989</v>
      </c>
      <c r="E32" s="134">
        <v>215.6</v>
      </c>
      <c r="F32" s="134">
        <f t="shared" si="1"/>
        <v>11.94184839044652</v>
      </c>
      <c r="G32" s="134">
        <v>2.1</v>
      </c>
      <c r="H32" s="134">
        <f t="shared" si="2"/>
        <v>10.526315789473696</v>
      </c>
      <c r="I32" s="134">
        <f t="shared" si="0"/>
        <v>-213.5</v>
      </c>
    </row>
    <row r="33" spans="4:17">
      <c r="D33" s="136">
        <v>1990</v>
      </c>
      <c r="E33" s="134">
        <v>239.7</v>
      </c>
      <c r="F33" s="134">
        <f t="shared" si="1"/>
        <v>11.178107606679033</v>
      </c>
      <c r="G33" s="134">
        <v>3.1</v>
      </c>
      <c r="H33" s="134">
        <f t="shared" si="2"/>
        <v>47.619047619047628</v>
      </c>
      <c r="I33" s="134">
        <f t="shared" si="0"/>
        <v>-236.6</v>
      </c>
    </row>
    <row r="34" spans="4:17">
      <c r="D34" s="136">
        <v>1991</v>
      </c>
      <c r="E34" s="134">
        <v>222.9</v>
      </c>
      <c r="F34" s="134">
        <f t="shared" si="1"/>
        <v>-7.0087609511889752</v>
      </c>
      <c r="G34" s="134">
        <v>2.5</v>
      </c>
      <c r="H34" s="134">
        <f>((G34/G33)-1)*100</f>
        <v>-19.354838709677423</v>
      </c>
      <c r="I34" s="134">
        <f t="shared" si="0"/>
        <v>-220.4</v>
      </c>
    </row>
    <row r="35" spans="4:17">
      <c r="D35" s="136">
        <v>1992</v>
      </c>
      <c r="E35" s="134">
        <v>278.39999999999998</v>
      </c>
      <c r="F35" s="134">
        <f t="shared" si="1"/>
        <v>24.899057873485852</v>
      </c>
      <c r="G35" s="134">
        <v>3.7</v>
      </c>
      <c r="H35" s="134">
        <f>((G35/G34)-1)*100</f>
        <v>48</v>
      </c>
      <c r="I35" s="134">
        <f t="shared" si="0"/>
        <v>-274.7</v>
      </c>
    </row>
    <row r="36" spans="4:17">
      <c r="D36" s="136">
        <v>1993</v>
      </c>
      <c r="E36" s="137">
        <v>261.10000000000002</v>
      </c>
      <c r="F36" s="138">
        <f t="shared" si="1"/>
        <v>-6.2140804597700994</v>
      </c>
      <c r="G36" s="138">
        <v>1.8</v>
      </c>
      <c r="H36" s="138">
        <f>((G36/G35)-1)*100</f>
        <v>-51.351351351351362</v>
      </c>
      <c r="I36" s="138">
        <f t="shared" si="0"/>
        <v>-259.3</v>
      </c>
    </row>
    <row r="37" spans="4:17">
      <c r="D37" s="139">
        <v>1994</v>
      </c>
      <c r="E37" s="140">
        <v>272.89999999999998</v>
      </c>
      <c r="F37" s="141">
        <f t="shared" si="1"/>
        <v>4.5193412485637463</v>
      </c>
      <c r="G37" s="141">
        <v>2</v>
      </c>
      <c r="H37" s="141">
        <f t="shared" si="2"/>
        <v>11.111111111111116</v>
      </c>
      <c r="I37" s="138">
        <f t="shared" si="0"/>
        <v>-270.89999999999998</v>
      </c>
      <c r="L37" s="133"/>
      <c r="M37" s="134"/>
      <c r="N37" s="134"/>
      <c r="O37" s="134"/>
      <c r="P37" s="134"/>
      <c r="Q37" s="134"/>
    </row>
    <row r="38" spans="4:17">
      <c r="D38" s="136">
        <v>1995</v>
      </c>
      <c r="E38" s="137">
        <v>332.5</v>
      </c>
      <c r="F38" s="138">
        <f t="shared" si="1"/>
        <v>21.839501648955672</v>
      </c>
      <c r="G38" s="138">
        <v>3.4</v>
      </c>
      <c r="H38" s="138">
        <f>((G38/G37)-1)*100</f>
        <v>70</v>
      </c>
      <c r="I38" s="138">
        <f t="shared" si="0"/>
        <v>-329.1</v>
      </c>
      <c r="L38" s="133"/>
      <c r="N38" s="134"/>
      <c r="Q38" s="134"/>
    </row>
    <row r="39" spans="4:17" ht="14.25" customHeight="1">
      <c r="D39" s="139" t="s">
        <v>43</v>
      </c>
      <c r="E39" s="137">
        <v>314.89999999999998</v>
      </c>
      <c r="F39" s="138">
        <f t="shared" si="1"/>
        <v>-5.293233082706772</v>
      </c>
      <c r="G39" s="138">
        <v>2.2000000000000002</v>
      </c>
      <c r="H39" s="138">
        <f>((G39/G38)-1)*100</f>
        <v>-35.294117647058819</v>
      </c>
      <c r="I39" s="138">
        <f t="shared" si="0"/>
        <v>-312.7</v>
      </c>
      <c r="L39" s="133"/>
      <c r="N39" s="134"/>
      <c r="O39" s="134"/>
      <c r="P39" s="134"/>
      <c r="Q39" s="134"/>
    </row>
    <row r="40" spans="4:17" ht="15.75" hidden="1" customHeight="1">
      <c r="D40" s="136" t="s">
        <v>44</v>
      </c>
      <c r="E40" s="137">
        <v>428.4</v>
      </c>
      <c r="F40" s="138">
        <f t="shared" si="1"/>
        <v>36.043188313750399</v>
      </c>
      <c r="G40" s="138">
        <v>1.8</v>
      </c>
      <c r="H40" s="138">
        <f>((G40/G39)-1)*100</f>
        <v>-18.181818181818187</v>
      </c>
      <c r="I40" s="138">
        <f t="shared" si="0"/>
        <v>-426.59999999999997</v>
      </c>
      <c r="L40" s="133"/>
      <c r="N40" s="134"/>
      <c r="O40" s="134"/>
      <c r="P40" s="134"/>
      <c r="Q40" s="134"/>
    </row>
    <row r="41" spans="4:17">
      <c r="D41" s="136"/>
      <c r="E41" s="137"/>
      <c r="F41" s="138"/>
      <c r="G41" s="138"/>
      <c r="H41" s="138"/>
      <c r="I41" s="138"/>
      <c r="L41" s="142"/>
      <c r="M41" s="2"/>
      <c r="N41" s="4"/>
      <c r="O41" s="4"/>
      <c r="P41" s="4"/>
      <c r="Q41" s="4"/>
    </row>
    <row r="42" spans="4:17">
      <c r="D42" s="136" t="s">
        <v>45</v>
      </c>
      <c r="E42" s="137">
        <v>448.2</v>
      </c>
      <c r="F42" s="138">
        <f>((E42/E40)-1)*100</f>
        <v>4.6218487394958041</v>
      </c>
      <c r="G42" s="138">
        <v>1</v>
      </c>
      <c r="H42" s="138">
        <f>((G42/G40)-1)*100</f>
        <v>-44.444444444444443</v>
      </c>
      <c r="I42" s="138">
        <f t="shared" si="0"/>
        <v>-447.2</v>
      </c>
      <c r="L42" s="142"/>
      <c r="M42" s="2"/>
      <c r="N42" s="4"/>
      <c r="O42" s="4"/>
      <c r="P42" s="4"/>
      <c r="Q42" s="4"/>
    </row>
    <row r="43" spans="4:17">
      <c r="D43" s="139" t="s">
        <v>46</v>
      </c>
      <c r="E43" s="137">
        <v>471.7</v>
      </c>
      <c r="F43" s="141">
        <f>((E43/E42)-1)*100</f>
        <v>5.243195002231138</v>
      </c>
      <c r="G43" s="138">
        <v>1.2</v>
      </c>
      <c r="H43" s="141">
        <f>((G43/G42)-1)*100</f>
        <v>19.999999999999996</v>
      </c>
      <c r="I43" s="138">
        <f t="shared" si="0"/>
        <v>-470.5</v>
      </c>
      <c r="L43" s="133"/>
      <c r="N43" s="134"/>
      <c r="O43" s="134"/>
      <c r="P43" s="134"/>
      <c r="Q43" s="134"/>
    </row>
    <row r="44" spans="4:17">
      <c r="D44" s="136" t="s">
        <v>47</v>
      </c>
      <c r="E44" s="137">
        <v>574.9</v>
      </c>
      <c r="F44" s="138">
        <f>((E44/E43)-1)*100</f>
        <v>21.878312486750051</v>
      </c>
      <c r="G44" s="138">
        <v>3.2</v>
      </c>
      <c r="H44" s="138">
        <f>((G44/G43)-1)*100</f>
        <v>166.66666666666669</v>
      </c>
      <c r="I44" s="138">
        <f t="shared" si="0"/>
        <v>-571.69999999999993</v>
      </c>
      <c r="L44" s="133"/>
      <c r="N44" s="134"/>
      <c r="Q44" s="134"/>
    </row>
    <row r="45" spans="4:17">
      <c r="D45" s="136" t="s">
        <v>48</v>
      </c>
      <c r="E45" s="137">
        <v>514.5</v>
      </c>
      <c r="F45" s="138">
        <f>((E45/E44)-1)*100</f>
        <v>-10.506174986954253</v>
      </c>
      <c r="G45" s="138">
        <v>3.5</v>
      </c>
      <c r="H45" s="138">
        <f>((G45/G44)-1)*100</f>
        <v>9.375</v>
      </c>
      <c r="I45" s="138">
        <f t="shared" si="0"/>
        <v>-511</v>
      </c>
      <c r="L45" s="142"/>
      <c r="M45" s="4"/>
      <c r="N45" s="4"/>
      <c r="O45" s="4"/>
      <c r="P45" s="4"/>
      <c r="Q45" s="4"/>
    </row>
    <row r="46" spans="4:17">
      <c r="D46" s="139" t="s">
        <v>49</v>
      </c>
      <c r="E46" s="137">
        <v>496</v>
      </c>
      <c r="F46" s="141">
        <f>((E46/E45)-1)*100</f>
        <v>-3.5957240038872684</v>
      </c>
      <c r="G46" s="138">
        <v>2.2999999999999998</v>
      </c>
      <c r="H46" s="141">
        <f>((G46/G45)-1)*100</f>
        <v>-34.285714285714285</v>
      </c>
      <c r="I46" s="138">
        <f t="shared" si="0"/>
        <v>-493.7</v>
      </c>
      <c r="L46" s="142"/>
      <c r="M46" s="4"/>
      <c r="N46" s="4"/>
      <c r="O46" s="2"/>
      <c r="P46" s="2"/>
      <c r="Q46" s="4"/>
    </row>
    <row r="47" spans="4:17">
      <c r="D47" s="139"/>
      <c r="E47" s="140"/>
      <c r="F47" s="141"/>
      <c r="G47" s="141"/>
      <c r="H47" s="141"/>
      <c r="I47" s="138"/>
      <c r="L47" s="142"/>
      <c r="M47" s="4"/>
      <c r="N47" s="4"/>
      <c r="O47" s="143"/>
      <c r="P47" s="143"/>
      <c r="Q47" s="4"/>
    </row>
    <row r="48" spans="4:17">
      <c r="D48" s="136" t="s">
        <v>50</v>
      </c>
      <c r="E48" s="140">
        <v>546.18397163000009</v>
      </c>
      <c r="F48" s="141">
        <f>((E48/E46)-1)*100</f>
        <v>10.117736215725825</v>
      </c>
      <c r="G48" s="141">
        <v>19.7</v>
      </c>
      <c r="H48" s="141">
        <f>((G48/G46)-1)*100</f>
        <v>756.52173913043475</v>
      </c>
      <c r="I48" s="138">
        <f t="shared" si="0"/>
        <v>-526.48397163000004</v>
      </c>
      <c r="L48" s="133"/>
      <c r="N48" s="134"/>
      <c r="Q48" s="134"/>
    </row>
    <row r="49" spans="4:17">
      <c r="D49" s="136" t="s">
        <v>51</v>
      </c>
      <c r="E49" s="140">
        <v>718.88845900000001</v>
      </c>
      <c r="F49" s="141">
        <f>((E49/E48)-1)*100</f>
        <v>31.620204242645666</v>
      </c>
      <c r="G49" s="141">
        <v>11.895523427948717</v>
      </c>
      <c r="H49" s="141">
        <f>((G49/G48)-1)*100</f>
        <v>-39.616632345437985</v>
      </c>
      <c r="I49" s="138">
        <f t="shared" si="0"/>
        <v>-706.99293557205124</v>
      </c>
      <c r="L49" s="133"/>
      <c r="M49" s="134"/>
      <c r="N49" s="134"/>
      <c r="O49" s="144"/>
      <c r="P49" s="144"/>
      <c r="Q49" s="134"/>
    </row>
    <row r="50" spans="4:17">
      <c r="D50" s="136" t="s">
        <v>52</v>
      </c>
      <c r="E50" s="137">
        <v>976.32050200000015</v>
      </c>
      <c r="F50" s="138">
        <f>((E50/E49)-1)*100</f>
        <v>35.809733732281288</v>
      </c>
      <c r="G50" s="138">
        <v>42.825062066666682</v>
      </c>
      <c r="H50" s="138">
        <f>((G50/G49)-1)*100</f>
        <v>260.00990058199989</v>
      </c>
      <c r="I50" s="138">
        <f t="shared" si="0"/>
        <v>-933.4954399333335</v>
      </c>
      <c r="L50" s="133"/>
      <c r="M50" s="4"/>
      <c r="N50" s="4"/>
      <c r="O50" s="144"/>
      <c r="P50" s="144"/>
      <c r="Q50" s="4"/>
    </row>
    <row r="51" spans="4:17">
      <c r="D51" s="136" t="s">
        <v>53</v>
      </c>
      <c r="E51" s="137">
        <v>873.47825779444304</v>
      </c>
      <c r="F51" s="141">
        <f>((E51/E50)-1)*100</f>
        <v>-10.533656109329259</v>
      </c>
      <c r="G51" s="138">
        <v>13.88287043247059</v>
      </c>
      <c r="H51" s="141">
        <f>((G51/G50)-1)*100</f>
        <v>-67.582369382538587</v>
      </c>
      <c r="I51" s="138">
        <f t="shared" si="0"/>
        <v>-859.59538736197248</v>
      </c>
      <c r="L51" s="133"/>
      <c r="M51" s="4"/>
      <c r="N51" s="4"/>
      <c r="O51" s="144"/>
      <c r="P51" s="144"/>
      <c r="Q51" s="4"/>
    </row>
    <row r="52" spans="4:17">
      <c r="D52" s="136" t="s">
        <v>54</v>
      </c>
      <c r="E52" s="137">
        <v>857.6</v>
      </c>
      <c r="F52" s="141">
        <f>((E52/E51)-1)*100</f>
        <v>-1.81781946519608</v>
      </c>
      <c r="G52" s="138">
        <v>17.891631452366667</v>
      </c>
      <c r="H52" s="141">
        <f>((G52/G51)-1)*100</f>
        <v>28.875591970663383</v>
      </c>
      <c r="I52" s="138">
        <f t="shared" si="0"/>
        <v>-839.70836854763331</v>
      </c>
      <c r="L52" s="133"/>
      <c r="M52" s="4"/>
      <c r="N52" s="4"/>
      <c r="O52" s="144"/>
      <c r="P52" s="144"/>
      <c r="Q52" s="4"/>
    </row>
    <row r="53" spans="4:17" ht="13.5" customHeight="1">
      <c r="D53" s="133"/>
      <c r="E53" s="145"/>
      <c r="F53" s="2"/>
      <c r="G53" s="2"/>
      <c r="H53" s="2"/>
      <c r="I53" s="138"/>
      <c r="L53" s="133"/>
      <c r="M53" s="4"/>
      <c r="N53" s="4"/>
      <c r="O53" s="144"/>
      <c r="P53" s="144"/>
      <c r="Q53" s="4"/>
    </row>
    <row r="54" spans="4:17">
      <c r="D54" s="2">
        <v>2008</v>
      </c>
      <c r="E54" s="137">
        <v>898.69358644029558</v>
      </c>
      <c r="F54" s="141">
        <f>((E54/E52)-1)*100</f>
        <v>4.7916961800717806</v>
      </c>
      <c r="G54" s="141">
        <v>12.438493889778037</v>
      </c>
      <c r="H54" s="146">
        <f>((G54/G52)-1)*100</f>
        <v>-30.478704958274228</v>
      </c>
      <c r="I54" s="138">
        <f t="shared" si="0"/>
        <v>-886.25509255051759</v>
      </c>
    </row>
    <row r="55" spans="4:17">
      <c r="D55" s="2">
        <v>2009</v>
      </c>
      <c r="E55" s="137">
        <v>744.53810482459994</v>
      </c>
      <c r="F55" s="141">
        <f t="shared" ref="F55:F60" si="3">((E55/E54)-1)*100</f>
        <v>-17.153286052290852</v>
      </c>
      <c r="G55" s="141">
        <v>15.975178766412412</v>
      </c>
      <c r="H55" s="146">
        <f>((G55/G54)-1)*100</f>
        <v>28.433385166839422</v>
      </c>
      <c r="I55" s="138">
        <f t="shared" si="0"/>
        <v>-728.56292605818749</v>
      </c>
    </row>
    <row r="56" spans="4:17">
      <c r="D56" s="2">
        <v>2010</v>
      </c>
      <c r="E56" s="137">
        <v>690.38790996000807</v>
      </c>
      <c r="F56" s="141">
        <f t="shared" si="3"/>
        <v>-7.2729917399390498</v>
      </c>
      <c r="G56" s="138">
        <v>11.1</v>
      </c>
      <c r="H56" s="146">
        <f t="shared" ref="H56:H57" si="4">((G56/G55)-1)*100</f>
        <v>-30.517209464111961</v>
      </c>
      <c r="I56" s="138">
        <f t="shared" si="0"/>
        <v>-679.28790996000805</v>
      </c>
      <c r="J56" s="2"/>
    </row>
    <row r="57" spans="4:17">
      <c r="D57" s="145">
        <v>2011</v>
      </c>
      <c r="E57" s="147">
        <v>759.5</v>
      </c>
      <c r="F57" s="141">
        <f t="shared" si="3"/>
        <v>10.01061708105453</v>
      </c>
      <c r="G57" s="141">
        <v>18.07863515069571</v>
      </c>
      <c r="H57" s="146">
        <f t="shared" si="4"/>
        <v>62.8705869432046</v>
      </c>
      <c r="I57" s="138">
        <f t="shared" si="0"/>
        <v>-741.42136484930427</v>
      </c>
    </row>
    <row r="58" spans="4:17">
      <c r="D58" s="145">
        <v>2012</v>
      </c>
      <c r="E58" s="147">
        <v>758.5</v>
      </c>
      <c r="F58" s="141">
        <f t="shared" si="3"/>
        <v>-0.13166556945358732</v>
      </c>
      <c r="G58" s="141">
        <v>17</v>
      </c>
      <c r="H58" s="146">
        <f>((G58/G57)-1)*100</f>
        <v>-5.9663527788722526</v>
      </c>
      <c r="I58" s="138">
        <f t="shared" si="0"/>
        <v>-741.5</v>
      </c>
    </row>
    <row r="59" spans="4:17">
      <c r="D59" s="145">
        <v>2013</v>
      </c>
      <c r="E59" s="147">
        <v>774.5</v>
      </c>
      <c r="F59" s="141">
        <f t="shared" si="3"/>
        <v>2.1094264996704082</v>
      </c>
      <c r="G59" s="4">
        <v>25.3</v>
      </c>
      <c r="H59" s="146">
        <f>((G59/G58)-1)*100</f>
        <v>48.82352941176471</v>
      </c>
      <c r="I59" s="138">
        <f t="shared" si="0"/>
        <v>-749.2</v>
      </c>
    </row>
    <row r="60" spans="4:17">
      <c r="D60" s="145">
        <v>2014</v>
      </c>
      <c r="E60" s="147">
        <v>814.35900753775707</v>
      </c>
      <c r="F60" s="141">
        <f t="shared" si="3"/>
        <v>5.1464180164954243</v>
      </c>
      <c r="G60" s="4">
        <v>21.911151963043199</v>
      </c>
      <c r="H60" s="146">
        <f>((G60/G59)-1)*100</f>
        <v>-13.394656272556526</v>
      </c>
      <c r="I60" s="138">
        <f t="shared" si="0"/>
        <v>-792.44785557471391</v>
      </c>
      <c r="K60" s="148"/>
    </row>
    <row r="61" spans="4:17" ht="18">
      <c r="D61" s="145" t="s">
        <v>225</v>
      </c>
      <c r="E61" s="147">
        <v>830.89959384116173</v>
      </c>
      <c r="F61" s="141">
        <f>((E61/E60)-1)*100</f>
        <v>2.0311172529933419</v>
      </c>
      <c r="G61" s="4">
        <v>82.171939596618273</v>
      </c>
      <c r="H61" s="146">
        <f>((G61/G60)-1)*100</f>
        <v>275.0233658879045</v>
      </c>
      <c r="I61" s="141">
        <f>G61-E61</f>
        <v>-748.72765424454349</v>
      </c>
      <c r="K61" s="148"/>
    </row>
    <row r="62" spans="4:17">
      <c r="D62" s="149">
        <v>2016</v>
      </c>
      <c r="E62" s="150">
        <v>854.21139357246693</v>
      </c>
      <c r="F62" s="151">
        <f>((E62/E61)-1)*100</f>
        <v>2.8056097155538584</v>
      </c>
      <c r="G62" s="152">
        <v>73.63610324943194</v>
      </c>
      <c r="H62" s="153">
        <f>((G62/G61)-1)*100</f>
        <v>-10.387775181027392</v>
      </c>
      <c r="I62" s="151">
        <f>G62-E62</f>
        <v>-780.57529032303501</v>
      </c>
      <c r="K62" s="148"/>
    </row>
    <row r="63" spans="4:17">
      <c r="K63" s="148"/>
    </row>
    <row r="64" spans="4:17">
      <c r="D64" s="145"/>
      <c r="E64" s="147"/>
      <c r="F64" s="141"/>
      <c r="G64" s="4"/>
      <c r="H64" s="4"/>
      <c r="I64" s="141"/>
    </row>
    <row r="65" spans="3:13">
      <c r="D65" s="154" t="s">
        <v>55</v>
      </c>
      <c r="F65" s="2"/>
      <c r="G65" s="2"/>
      <c r="H65" s="2"/>
    </row>
    <row r="66" spans="3:13" ht="39.75" customHeight="1">
      <c r="C66" s="155"/>
      <c r="D66" s="331" t="s">
        <v>209</v>
      </c>
      <c r="E66" s="332"/>
      <c r="F66" s="332"/>
      <c r="G66" s="332"/>
      <c r="H66" s="332"/>
      <c r="I66" s="332"/>
    </row>
    <row r="68" spans="3:13">
      <c r="D68" s="29" t="s">
        <v>56</v>
      </c>
    </row>
    <row r="71" spans="3:13" ht="24.75" customHeight="1"/>
    <row r="72" spans="3:13">
      <c r="L72" s="156"/>
      <c r="M72" s="134"/>
    </row>
    <row r="73" spans="3:13">
      <c r="L73" s="157"/>
      <c r="M73" s="134"/>
    </row>
    <row r="74" spans="3:13">
      <c r="L74" s="156"/>
      <c r="M74" s="134"/>
    </row>
    <row r="75" spans="3:13">
      <c r="L75" s="156"/>
      <c r="M75" s="134"/>
    </row>
    <row r="76" spans="3:13">
      <c r="L76" s="156"/>
      <c r="M76" s="134"/>
    </row>
    <row r="77" spans="3:13">
      <c r="L77" s="156"/>
      <c r="M77" s="134"/>
    </row>
    <row r="78" spans="3:13">
      <c r="L78" s="157"/>
      <c r="M78" s="134"/>
    </row>
    <row r="79" spans="3:13">
      <c r="L79" s="156"/>
      <c r="M79" s="134"/>
    </row>
    <row r="80" spans="3:13">
      <c r="L80" s="156"/>
      <c r="M80" s="134"/>
    </row>
    <row r="81" spans="3:13">
      <c r="L81" s="157"/>
      <c r="M81" s="134"/>
    </row>
    <row r="82" spans="3:13">
      <c r="L82" s="157"/>
      <c r="M82" s="4"/>
    </row>
    <row r="83" spans="3:13">
      <c r="L83" s="157"/>
      <c r="M83" s="4"/>
    </row>
    <row r="84" spans="3:13">
      <c r="L84" s="156"/>
      <c r="M84" s="4"/>
    </row>
    <row r="85" spans="3:13">
      <c r="L85" s="156"/>
      <c r="M85" s="4"/>
    </row>
    <row r="86" spans="3:13">
      <c r="L86" s="158"/>
      <c r="M86" s="4"/>
    </row>
    <row r="87" spans="3:13">
      <c r="L87" s="159"/>
      <c r="M87" s="4"/>
    </row>
    <row r="88" spans="3:13">
      <c r="L88" s="159"/>
      <c r="M88" s="4"/>
    </row>
    <row r="89" spans="3:13">
      <c r="L89" s="159"/>
      <c r="M89" s="4"/>
    </row>
    <row r="90" spans="3:13">
      <c r="L90" s="159"/>
      <c r="M90" s="4"/>
    </row>
    <row r="91" spans="3:13">
      <c r="C91" s="160"/>
      <c r="D91" s="160"/>
      <c r="E91" s="160"/>
      <c r="F91" s="160"/>
      <c r="G91" s="160"/>
      <c r="H91" s="160"/>
      <c r="I91" s="160"/>
      <c r="J91" s="160"/>
      <c r="L91" s="159"/>
      <c r="M91" s="4"/>
    </row>
    <row r="92" spans="3:13">
      <c r="L92" s="159"/>
    </row>
    <row r="93" spans="3:13">
      <c r="L93" s="159"/>
      <c r="M93" s="4"/>
    </row>
    <row r="94" spans="3:13">
      <c r="L94" s="159"/>
      <c r="M94" s="4"/>
    </row>
    <row r="95" spans="3:13">
      <c r="L95" s="159"/>
      <c r="M95" s="4"/>
    </row>
    <row r="98" ht="18.75" customHeight="1"/>
  </sheetData>
  <mergeCells count="2">
    <mergeCell ref="D7:I7"/>
    <mergeCell ref="D66:I66"/>
  </mergeCells>
  <pageMargins left="0.7" right="0.7" top="0.75" bottom="0.75" header="0.3" footer="0.3"/>
  <pageSetup scale="67" orientation="portrait" r:id="rId1"/>
  <colBreaks count="1" manualBreakCount="1">
    <brk id="10" max="1048575" man="1"/>
  </colBreaks>
  <ignoredErrors>
    <ignoredError sqref="D39:D40 D42:D46 D48:D52 D19:D2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R63"/>
  <sheetViews>
    <sheetView zoomScaleNormal="100" zoomScaleSheetLayoutView="100" workbookViewId="0">
      <pane xSplit="3" ySplit="7" topLeftCell="AM8" activePane="bottomRight" state="frozen"/>
      <selection pane="topRight" activeCell="D1" sqref="D1"/>
      <selection pane="bottomLeft" activeCell="A8" sqref="A8"/>
      <selection pane="bottomRight" activeCell="AQ3" sqref="AQ3"/>
    </sheetView>
  </sheetViews>
  <sheetFormatPr defaultRowHeight="15" outlineLevelCol="1"/>
  <cols>
    <col min="1" max="1" width="9.140625" style="1"/>
    <col min="2" max="2" width="9" style="1" customWidth="1"/>
    <col min="3" max="3" width="44.28515625" style="1" customWidth="1"/>
    <col min="4" max="14" width="10.7109375" style="1" customWidth="1" outlineLevel="1"/>
    <col min="15" max="21" width="8.7109375" style="1" customWidth="1"/>
    <col min="22" max="22" width="7.85546875" style="1" customWidth="1"/>
    <col min="23" max="23" width="9.28515625" style="1" customWidth="1"/>
    <col min="24" max="24" width="9.140625" style="1" customWidth="1"/>
    <col min="25" max="25" width="9.28515625" style="1" customWidth="1"/>
    <col min="26" max="26" width="9.140625" style="1" customWidth="1"/>
    <col min="27" max="27" width="1.7109375" style="1" customWidth="1"/>
    <col min="28" max="28" width="9" style="1" customWidth="1"/>
    <col min="29" max="29" width="8.42578125" style="1" customWidth="1"/>
    <col min="30" max="30" width="8.7109375" style="1" customWidth="1"/>
    <col min="31" max="31" width="8" style="1" customWidth="1"/>
    <col min="32" max="32" width="9" style="1" customWidth="1"/>
    <col min="33" max="36" width="13.28515625" style="1" customWidth="1"/>
    <col min="37" max="40" width="10.140625" style="1" customWidth="1"/>
    <col min="41" max="41" width="10.140625" style="18" customWidth="1"/>
    <col min="42" max="43" width="10.140625" style="1" customWidth="1"/>
    <col min="44" max="44" width="11.28515625" style="1" bestFit="1" customWidth="1"/>
    <col min="45" max="256" width="9.140625" style="1"/>
    <col min="257" max="257" width="9" style="1" customWidth="1"/>
    <col min="258" max="258" width="32.85546875" style="1" customWidth="1"/>
    <col min="259" max="289" width="0" style="1" hidden="1" customWidth="1"/>
    <col min="290" max="294" width="13.28515625" style="1" customWidth="1"/>
    <col min="295" max="295" width="9.140625" style="1"/>
    <col min="296" max="300" width="11.28515625" style="1" bestFit="1" customWidth="1"/>
    <col min="301" max="512" width="9.140625" style="1"/>
    <col min="513" max="513" width="9" style="1" customWidth="1"/>
    <col min="514" max="514" width="32.85546875" style="1" customWidth="1"/>
    <col min="515" max="545" width="0" style="1" hidden="1" customWidth="1"/>
    <col min="546" max="550" width="13.28515625" style="1" customWidth="1"/>
    <col min="551" max="551" width="9.140625" style="1"/>
    <col min="552" max="556" width="11.28515625" style="1" bestFit="1" customWidth="1"/>
    <col min="557" max="768" width="9.140625" style="1"/>
    <col min="769" max="769" width="9" style="1" customWidth="1"/>
    <col min="770" max="770" width="32.85546875" style="1" customWidth="1"/>
    <col min="771" max="801" width="0" style="1" hidden="1" customWidth="1"/>
    <col min="802" max="806" width="13.28515625" style="1" customWidth="1"/>
    <col min="807" max="807" width="9.140625" style="1"/>
    <col min="808" max="812" width="11.28515625" style="1" bestFit="1" customWidth="1"/>
    <col min="813" max="1024" width="9.140625" style="1"/>
    <col min="1025" max="1025" width="9" style="1" customWidth="1"/>
    <col min="1026" max="1026" width="32.85546875" style="1" customWidth="1"/>
    <col min="1027" max="1057" width="0" style="1" hidden="1" customWidth="1"/>
    <col min="1058" max="1062" width="13.28515625" style="1" customWidth="1"/>
    <col min="1063" max="1063" width="9.140625" style="1"/>
    <col min="1064" max="1068" width="11.28515625" style="1" bestFit="1" customWidth="1"/>
    <col min="1069" max="1280" width="9.140625" style="1"/>
    <col min="1281" max="1281" width="9" style="1" customWidth="1"/>
    <col min="1282" max="1282" width="32.85546875" style="1" customWidth="1"/>
    <col min="1283" max="1313" width="0" style="1" hidden="1" customWidth="1"/>
    <col min="1314" max="1318" width="13.28515625" style="1" customWidth="1"/>
    <col min="1319" max="1319" width="9.140625" style="1"/>
    <col min="1320" max="1324" width="11.28515625" style="1" bestFit="1" customWidth="1"/>
    <col min="1325" max="1536" width="9.140625" style="1"/>
    <col min="1537" max="1537" width="9" style="1" customWidth="1"/>
    <col min="1538" max="1538" width="32.85546875" style="1" customWidth="1"/>
    <col min="1539" max="1569" width="0" style="1" hidden="1" customWidth="1"/>
    <col min="1570" max="1574" width="13.28515625" style="1" customWidth="1"/>
    <col min="1575" max="1575" width="9.140625" style="1"/>
    <col min="1576" max="1580" width="11.28515625" style="1" bestFit="1" customWidth="1"/>
    <col min="1581" max="1792" width="9.140625" style="1"/>
    <col min="1793" max="1793" width="9" style="1" customWidth="1"/>
    <col min="1794" max="1794" width="32.85546875" style="1" customWidth="1"/>
    <col min="1795" max="1825" width="0" style="1" hidden="1" customWidth="1"/>
    <col min="1826" max="1830" width="13.28515625" style="1" customWidth="1"/>
    <col min="1831" max="1831" width="9.140625" style="1"/>
    <col min="1832" max="1836" width="11.28515625" style="1" bestFit="1" customWidth="1"/>
    <col min="1837" max="2048" width="9.140625" style="1"/>
    <col min="2049" max="2049" width="9" style="1" customWidth="1"/>
    <col min="2050" max="2050" width="32.85546875" style="1" customWidth="1"/>
    <col min="2051" max="2081" width="0" style="1" hidden="1" customWidth="1"/>
    <col min="2082" max="2086" width="13.28515625" style="1" customWidth="1"/>
    <col min="2087" max="2087" width="9.140625" style="1"/>
    <col min="2088" max="2092" width="11.28515625" style="1" bestFit="1" customWidth="1"/>
    <col min="2093" max="2304" width="9.140625" style="1"/>
    <col min="2305" max="2305" width="9" style="1" customWidth="1"/>
    <col min="2306" max="2306" width="32.85546875" style="1" customWidth="1"/>
    <col min="2307" max="2337" width="0" style="1" hidden="1" customWidth="1"/>
    <col min="2338" max="2342" width="13.28515625" style="1" customWidth="1"/>
    <col min="2343" max="2343" width="9.140625" style="1"/>
    <col min="2344" max="2348" width="11.28515625" style="1" bestFit="1" customWidth="1"/>
    <col min="2349" max="2560" width="9.140625" style="1"/>
    <col min="2561" max="2561" width="9" style="1" customWidth="1"/>
    <col min="2562" max="2562" width="32.85546875" style="1" customWidth="1"/>
    <col min="2563" max="2593" width="0" style="1" hidden="1" customWidth="1"/>
    <col min="2594" max="2598" width="13.28515625" style="1" customWidth="1"/>
    <col min="2599" max="2599" width="9.140625" style="1"/>
    <col min="2600" max="2604" width="11.28515625" style="1" bestFit="1" customWidth="1"/>
    <col min="2605" max="2816" width="9.140625" style="1"/>
    <col min="2817" max="2817" width="9" style="1" customWidth="1"/>
    <col min="2818" max="2818" width="32.85546875" style="1" customWidth="1"/>
    <col min="2819" max="2849" width="0" style="1" hidden="1" customWidth="1"/>
    <col min="2850" max="2854" width="13.28515625" style="1" customWidth="1"/>
    <col min="2855" max="2855" width="9.140625" style="1"/>
    <col min="2856" max="2860" width="11.28515625" style="1" bestFit="1" customWidth="1"/>
    <col min="2861" max="3072" width="9.140625" style="1"/>
    <col min="3073" max="3073" width="9" style="1" customWidth="1"/>
    <col min="3074" max="3074" width="32.85546875" style="1" customWidth="1"/>
    <col min="3075" max="3105" width="0" style="1" hidden="1" customWidth="1"/>
    <col min="3106" max="3110" width="13.28515625" style="1" customWidth="1"/>
    <col min="3111" max="3111" width="9.140625" style="1"/>
    <col min="3112" max="3116" width="11.28515625" style="1" bestFit="1" customWidth="1"/>
    <col min="3117" max="3328" width="9.140625" style="1"/>
    <col min="3329" max="3329" width="9" style="1" customWidth="1"/>
    <col min="3330" max="3330" width="32.85546875" style="1" customWidth="1"/>
    <col min="3331" max="3361" width="0" style="1" hidden="1" customWidth="1"/>
    <col min="3362" max="3366" width="13.28515625" style="1" customWidth="1"/>
    <col min="3367" max="3367" width="9.140625" style="1"/>
    <col min="3368" max="3372" width="11.28515625" style="1" bestFit="1" customWidth="1"/>
    <col min="3373" max="3584" width="9.140625" style="1"/>
    <col min="3585" max="3585" width="9" style="1" customWidth="1"/>
    <col min="3586" max="3586" width="32.85546875" style="1" customWidth="1"/>
    <col min="3587" max="3617" width="0" style="1" hidden="1" customWidth="1"/>
    <col min="3618" max="3622" width="13.28515625" style="1" customWidth="1"/>
    <col min="3623" max="3623" width="9.140625" style="1"/>
    <col min="3624" max="3628" width="11.28515625" style="1" bestFit="1" customWidth="1"/>
    <col min="3629" max="3840" width="9.140625" style="1"/>
    <col min="3841" max="3841" width="9" style="1" customWidth="1"/>
    <col min="3842" max="3842" width="32.85546875" style="1" customWidth="1"/>
    <col min="3843" max="3873" width="0" style="1" hidden="1" customWidth="1"/>
    <col min="3874" max="3878" width="13.28515625" style="1" customWidth="1"/>
    <col min="3879" max="3879" width="9.140625" style="1"/>
    <col min="3880" max="3884" width="11.28515625" style="1" bestFit="1" customWidth="1"/>
    <col min="3885" max="4096" width="9.140625" style="1"/>
    <col min="4097" max="4097" width="9" style="1" customWidth="1"/>
    <col min="4098" max="4098" width="32.85546875" style="1" customWidth="1"/>
    <col min="4099" max="4129" width="0" style="1" hidden="1" customWidth="1"/>
    <col min="4130" max="4134" width="13.28515625" style="1" customWidth="1"/>
    <col min="4135" max="4135" width="9.140625" style="1"/>
    <col min="4136" max="4140" width="11.28515625" style="1" bestFit="1" customWidth="1"/>
    <col min="4141" max="4352" width="9.140625" style="1"/>
    <col min="4353" max="4353" width="9" style="1" customWidth="1"/>
    <col min="4354" max="4354" width="32.85546875" style="1" customWidth="1"/>
    <col min="4355" max="4385" width="0" style="1" hidden="1" customWidth="1"/>
    <col min="4386" max="4390" width="13.28515625" style="1" customWidth="1"/>
    <col min="4391" max="4391" width="9.140625" style="1"/>
    <col min="4392" max="4396" width="11.28515625" style="1" bestFit="1" customWidth="1"/>
    <col min="4397" max="4608" width="9.140625" style="1"/>
    <col min="4609" max="4609" width="9" style="1" customWidth="1"/>
    <col min="4610" max="4610" width="32.85546875" style="1" customWidth="1"/>
    <col min="4611" max="4641" width="0" style="1" hidden="1" customWidth="1"/>
    <col min="4642" max="4646" width="13.28515625" style="1" customWidth="1"/>
    <col min="4647" max="4647" width="9.140625" style="1"/>
    <col min="4648" max="4652" width="11.28515625" style="1" bestFit="1" customWidth="1"/>
    <col min="4653" max="4864" width="9.140625" style="1"/>
    <col min="4865" max="4865" width="9" style="1" customWidth="1"/>
    <col min="4866" max="4866" width="32.85546875" style="1" customWidth="1"/>
    <col min="4867" max="4897" width="0" style="1" hidden="1" customWidth="1"/>
    <col min="4898" max="4902" width="13.28515625" style="1" customWidth="1"/>
    <col min="4903" max="4903" width="9.140625" style="1"/>
    <col min="4904" max="4908" width="11.28515625" style="1" bestFit="1" customWidth="1"/>
    <col min="4909" max="5120" width="9.140625" style="1"/>
    <col min="5121" max="5121" width="9" style="1" customWidth="1"/>
    <col min="5122" max="5122" width="32.85546875" style="1" customWidth="1"/>
    <col min="5123" max="5153" width="0" style="1" hidden="1" customWidth="1"/>
    <col min="5154" max="5158" width="13.28515625" style="1" customWidth="1"/>
    <col min="5159" max="5159" width="9.140625" style="1"/>
    <col min="5160" max="5164" width="11.28515625" style="1" bestFit="1" customWidth="1"/>
    <col min="5165" max="5376" width="9.140625" style="1"/>
    <col min="5377" max="5377" width="9" style="1" customWidth="1"/>
    <col min="5378" max="5378" width="32.85546875" style="1" customWidth="1"/>
    <col min="5379" max="5409" width="0" style="1" hidden="1" customWidth="1"/>
    <col min="5410" max="5414" width="13.28515625" style="1" customWidth="1"/>
    <col min="5415" max="5415" width="9.140625" style="1"/>
    <col min="5416" max="5420" width="11.28515625" style="1" bestFit="1" customWidth="1"/>
    <col min="5421" max="5632" width="9.140625" style="1"/>
    <col min="5633" max="5633" width="9" style="1" customWidth="1"/>
    <col min="5634" max="5634" width="32.85546875" style="1" customWidth="1"/>
    <col min="5635" max="5665" width="0" style="1" hidden="1" customWidth="1"/>
    <col min="5666" max="5670" width="13.28515625" style="1" customWidth="1"/>
    <col min="5671" max="5671" width="9.140625" style="1"/>
    <col min="5672" max="5676" width="11.28515625" style="1" bestFit="1" customWidth="1"/>
    <col min="5677" max="5888" width="9.140625" style="1"/>
    <col min="5889" max="5889" width="9" style="1" customWidth="1"/>
    <col min="5890" max="5890" width="32.85546875" style="1" customWidth="1"/>
    <col min="5891" max="5921" width="0" style="1" hidden="1" customWidth="1"/>
    <col min="5922" max="5926" width="13.28515625" style="1" customWidth="1"/>
    <col min="5927" max="5927" width="9.140625" style="1"/>
    <col min="5928" max="5932" width="11.28515625" style="1" bestFit="1" customWidth="1"/>
    <col min="5933" max="6144" width="9.140625" style="1"/>
    <col min="6145" max="6145" width="9" style="1" customWidth="1"/>
    <col min="6146" max="6146" width="32.85546875" style="1" customWidth="1"/>
    <col min="6147" max="6177" width="0" style="1" hidden="1" customWidth="1"/>
    <col min="6178" max="6182" width="13.28515625" style="1" customWidth="1"/>
    <col min="6183" max="6183" width="9.140625" style="1"/>
    <col min="6184" max="6188" width="11.28515625" style="1" bestFit="1" customWidth="1"/>
    <col min="6189" max="6400" width="9.140625" style="1"/>
    <col min="6401" max="6401" width="9" style="1" customWidth="1"/>
    <col min="6402" max="6402" width="32.85546875" style="1" customWidth="1"/>
    <col min="6403" max="6433" width="0" style="1" hidden="1" customWidth="1"/>
    <col min="6434" max="6438" width="13.28515625" style="1" customWidth="1"/>
    <col min="6439" max="6439" width="9.140625" style="1"/>
    <col min="6440" max="6444" width="11.28515625" style="1" bestFit="1" customWidth="1"/>
    <col min="6445" max="6656" width="9.140625" style="1"/>
    <col min="6657" max="6657" width="9" style="1" customWidth="1"/>
    <col min="6658" max="6658" width="32.85546875" style="1" customWidth="1"/>
    <col min="6659" max="6689" width="0" style="1" hidden="1" customWidth="1"/>
    <col min="6690" max="6694" width="13.28515625" style="1" customWidth="1"/>
    <col min="6695" max="6695" width="9.140625" style="1"/>
    <col min="6696" max="6700" width="11.28515625" style="1" bestFit="1" customWidth="1"/>
    <col min="6701" max="6912" width="9.140625" style="1"/>
    <col min="6913" max="6913" width="9" style="1" customWidth="1"/>
    <col min="6914" max="6914" width="32.85546875" style="1" customWidth="1"/>
    <col min="6915" max="6945" width="0" style="1" hidden="1" customWidth="1"/>
    <col min="6946" max="6950" width="13.28515625" style="1" customWidth="1"/>
    <col min="6951" max="6951" width="9.140625" style="1"/>
    <col min="6952" max="6956" width="11.28515625" style="1" bestFit="1" customWidth="1"/>
    <col min="6957" max="7168" width="9.140625" style="1"/>
    <col min="7169" max="7169" width="9" style="1" customWidth="1"/>
    <col min="7170" max="7170" width="32.85546875" style="1" customWidth="1"/>
    <col min="7171" max="7201" width="0" style="1" hidden="1" customWidth="1"/>
    <col min="7202" max="7206" width="13.28515625" style="1" customWidth="1"/>
    <col min="7207" max="7207" width="9.140625" style="1"/>
    <col min="7208" max="7212" width="11.28515625" style="1" bestFit="1" customWidth="1"/>
    <col min="7213" max="7424" width="9.140625" style="1"/>
    <col min="7425" max="7425" width="9" style="1" customWidth="1"/>
    <col min="7426" max="7426" width="32.85546875" style="1" customWidth="1"/>
    <col min="7427" max="7457" width="0" style="1" hidden="1" customWidth="1"/>
    <col min="7458" max="7462" width="13.28515625" style="1" customWidth="1"/>
    <col min="7463" max="7463" width="9.140625" style="1"/>
    <col min="7464" max="7468" width="11.28515625" style="1" bestFit="1" customWidth="1"/>
    <col min="7469" max="7680" width="9.140625" style="1"/>
    <col min="7681" max="7681" width="9" style="1" customWidth="1"/>
    <col min="7682" max="7682" width="32.85546875" style="1" customWidth="1"/>
    <col min="7683" max="7713" width="0" style="1" hidden="1" customWidth="1"/>
    <col min="7714" max="7718" width="13.28515625" style="1" customWidth="1"/>
    <col min="7719" max="7719" width="9.140625" style="1"/>
    <col min="7720" max="7724" width="11.28515625" style="1" bestFit="1" customWidth="1"/>
    <col min="7725" max="7936" width="9.140625" style="1"/>
    <col min="7937" max="7937" width="9" style="1" customWidth="1"/>
    <col min="7938" max="7938" width="32.85546875" style="1" customWidth="1"/>
    <col min="7939" max="7969" width="0" style="1" hidden="1" customWidth="1"/>
    <col min="7970" max="7974" width="13.28515625" style="1" customWidth="1"/>
    <col min="7975" max="7975" width="9.140625" style="1"/>
    <col min="7976" max="7980" width="11.28515625" style="1" bestFit="1" customWidth="1"/>
    <col min="7981" max="8192" width="9.140625" style="1"/>
    <col min="8193" max="8193" width="9" style="1" customWidth="1"/>
    <col min="8194" max="8194" width="32.85546875" style="1" customWidth="1"/>
    <col min="8195" max="8225" width="0" style="1" hidden="1" customWidth="1"/>
    <col min="8226" max="8230" width="13.28515625" style="1" customWidth="1"/>
    <col min="8231" max="8231" width="9.140625" style="1"/>
    <col min="8232" max="8236" width="11.28515625" style="1" bestFit="1" customWidth="1"/>
    <col min="8237" max="8448" width="9.140625" style="1"/>
    <col min="8449" max="8449" width="9" style="1" customWidth="1"/>
    <col min="8450" max="8450" width="32.85546875" style="1" customWidth="1"/>
    <col min="8451" max="8481" width="0" style="1" hidden="1" customWidth="1"/>
    <col min="8482" max="8486" width="13.28515625" style="1" customWidth="1"/>
    <col min="8487" max="8487" width="9.140625" style="1"/>
    <col min="8488" max="8492" width="11.28515625" style="1" bestFit="1" customWidth="1"/>
    <col min="8493" max="8704" width="9.140625" style="1"/>
    <col min="8705" max="8705" width="9" style="1" customWidth="1"/>
    <col min="8706" max="8706" width="32.85546875" style="1" customWidth="1"/>
    <col min="8707" max="8737" width="0" style="1" hidden="1" customWidth="1"/>
    <col min="8738" max="8742" width="13.28515625" style="1" customWidth="1"/>
    <col min="8743" max="8743" width="9.140625" style="1"/>
    <col min="8744" max="8748" width="11.28515625" style="1" bestFit="1" customWidth="1"/>
    <col min="8749" max="8960" width="9.140625" style="1"/>
    <col min="8961" max="8961" width="9" style="1" customWidth="1"/>
    <col min="8962" max="8962" width="32.85546875" style="1" customWidth="1"/>
    <col min="8963" max="8993" width="0" style="1" hidden="1" customWidth="1"/>
    <col min="8994" max="8998" width="13.28515625" style="1" customWidth="1"/>
    <col min="8999" max="8999" width="9.140625" style="1"/>
    <col min="9000" max="9004" width="11.28515625" style="1" bestFit="1" customWidth="1"/>
    <col min="9005" max="9216" width="9.140625" style="1"/>
    <col min="9217" max="9217" width="9" style="1" customWidth="1"/>
    <col min="9218" max="9218" width="32.85546875" style="1" customWidth="1"/>
    <col min="9219" max="9249" width="0" style="1" hidden="1" customWidth="1"/>
    <col min="9250" max="9254" width="13.28515625" style="1" customWidth="1"/>
    <col min="9255" max="9255" width="9.140625" style="1"/>
    <col min="9256" max="9260" width="11.28515625" style="1" bestFit="1" customWidth="1"/>
    <col min="9261" max="9472" width="9.140625" style="1"/>
    <col min="9473" max="9473" width="9" style="1" customWidth="1"/>
    <col min="9474" max="9474" width="32.85546875" style="1" customWidth="1"/>
    <col min="9475" max="9505" width="0" style="1" hidden="1" customWidth="1"/>
    <col min="9506" max="9510" width="13.28515625" style="1" customWidth="1"/>
    <col min="9511" max="9511" width="9.140625" style="1"/>
    <col min="9512" max="9516" width="11.28515625" style="1" bestFit="1" customWidth="1"/>
    <col min="9517" max="9728" width="9.140625" style="1"/>
    <col min="9729" max="9729" width="9" style="1" customWidth="1"/>
    <col min="9730" max="9730" width="32.85546875" style="1" customWidth="1"/>
    <col min="9731" max="9761" width="0" style="1" hidden="1" customWidth="1"/>
    <col min="9762" max="9766" width="13.28515625" style="1" customWidth="1"/>
    <col min="9767" max="9767" width="9.140625" style="1"/>
    <col min="9768" max="9772" width="11.28515625" style="1" bestFit="1" customWidth="1"/>
    <col min="9773" max="9984" width="9.140625" style="1"/>
    <col min="9985" max="9985" width="9" style="1" customWidth="1"/>
    <col min="9986" max="9986" width="32.85546875" style="1" customWidth="1"/>
    <col min="9987" max="10017" width="0" style="1" hidden="1" customWidth="1"/>
    <col min="10018" max="10022" width="13.28515625" style="1" customWidth="1"/>
    <col min="10023" max="10023" width="9.140625" style="1"/>
    <col min="10024" max="10028" width="11.28515625" style="1" bestFit="1" customWidth="1"/>
    <col min="10029" max="10240" width="9.140625" style="1"/>
    <col min="10241" max="10241" width="9" style="1" customWidth="1"/>
    <col min="10242" max="10242" width="32.85546875" style="1" customWidth="1"/>
    <col min="10243" max="10273" width="0" style="1" hidden="1" customWidth="1"/>
    <col min="10274" max="10278" width="13.28515625" style="1" customWidth="1"/>
    <col min="10279" max="10279" width="9.140625" style="1"/>
    <col min="10280" max="10284" width="11.28515625" style="1" bestFit="1" customWidth="1"/>
    <col min="10285" max="10496" width="9.140625" style="1"/>
    <col min="10497" max="10497" width="9" style="1" customWidth="1"/>
    <col min="10498" max="10498" width="32.85546875" style="1" customWidth="1"/>
    <col min="10499" max="10529" width="0" style="1" hidden="1" customWidth="1"/>
    <col min="10530" max="10534" width="13.28515625" style="1" customWidth="1"/>
    <col min="10535" max="10535" width="9.140625" style="1"/>
    <col min="10536" max="10540" width="11.28515625" style="1" bestFit="1" customWidth="1"/>
    <col min="10541" max="10752" width="9.140625" style="1"/>
    <col min="10753" max="10753" width="9" style="1" customWidth="1"/>
    <col min="10754" max="10754" width="32.85546875" style="1" customWidth="1"/>
    <col min="10755" max="10785" width="0" style="1" hidden="1" customWidth="1"/>
    <col min="10786" max="10790" width="13.28515625" style="1" customWidth="1"/>
    <col min="10791" max="10791" width="9.140625" style="1"/>
    <col min="10792" max="10796" width="11.28515625" style="1" bestFit="1" customWidth="1"/>
    <col min="10797" max="11008" width="9.140625" style="1"/>
    <col min="11009" max="11009" width="9" style="1" customWidth="1"/>
    <col min="11010" max="11010" width="32.85546875" style="1" customWidth="1"/>
    <col min="11011" max="11041" width="0" style="1" hidden="1" customWidth="1"/>
    <col min="11042" max="11046" width="13.28515625" style="1" customWidth="1"/>
    <col min="11047" max="11047" width="9.140625" style="1"/>
    <col min="11048" max="11052" width="11.28515625" style="1" bestFit="1" customWidth="1"/>
    <col min="11053" max="11264" width="9.140625" style="1"/>
    <col min="11265" max="11265" width="9" style="1" customWidth="1"/>
    <col min="11266" max="11266" width="32.85546875" style="1" customWidth="1"/>
    <col min="11267" max="11297" width="0" style="1" hidden="1" customWidth="1"/>
    <col min="11298" max="11302" width="13.28515625" style="1" customWidth="1"/>
    <col min="11303" max="11303" width="9.140625" style="1"/>
    <col min="11304" max="11308" width="11.28515625" style="1" bestFit="1" customWidth="1"/>
    <col min="11309" max="11520" width="9.140625" style="1"/>
    <col min="11521" max="11521" width="9" style="1" customWidth="1"/>
    <col min="11522" max="11522" width="32.85546875" style="1" customWidth="1"/>
    <col min="11523" max="11553" width="0" style="1" hidden="1" customWidth="1"/>
    <col min="11554" max="11558" width="13.28515625" style="1" customWidth="1"/>
    <col min="11559" max="11559" width="9.140625" style="1"/>
    <col min="11560" max="11564" width="11.28515625" style="1" bestFit="1" customWidth="1"/>
    <col min="11565" max="11776" width="9.140625" style="1"/>
    <col min="11777" max="11777" width="9" style="1" customWidth="1"/>
    <col min="11778" max="11778" width="32.85546875" style="1" customWidth="1"/>
    <col min="11779" max="11809" width="0" style="1" hidden="1" customWidth="1"/>
    <col min="11810" max="11814" width="13.28515625" style="1" customWidth="1"/>
    <col min="11815" max="11815" width="9.140625" style="1"/>
    <col min="11816" max="11820" width="11.28515625" style="1" bestFit="1" customWidth="1"/>
    <col min="11821" max="12032" width="9.140625" style="1"/>
    <col min="12033" max="12033" width="9" style="1" customWidth="1"/>
    <col min="12034" max="12034" width="32.85546875" style="1" customWidth="1"/>
    <col min="12035" max="12065" width="0" style="1" hidden="1" customWidth="1"/>
    <col min="12066" max="12070" width="13.28515625" style="1" customWidth="1"/>
    <col min="12071" max="12071" width="9.140625" style="1"/>
    <col min="12072" max="12076" width="11.28515625" style="1" bestFit="1" customWidth="1"/>
    <col min="12077" max="12288" width="9.140625" style="1"/>
    <col min="12289" max="12289" width="9" style="1" customWidth="1"/>
    <col min="12290" max="12290" width="32.85546875" style="1" customWidth="1"/>
    <col min="12291" max="12321" width="0" style="1" hidden="1" customWidth="1"/>
    <col min="12322" max="12326" width="13.28515625" style="1" customWidth="1"/>
    <col min="12327" max="12327" width="9.140625" style="1"/>
    <col min="12328" max="12332" width="11.28515625" style="1" bestFit="1" customWidth="1"/>
    <col min="12333" max="12544" width="9.140625" style="1"/>
    <col min="12545" max="12545" width="9" style="1" customWidth="1"/>
    <col min="12546" max="12546" width="32.85546875" style="1" customWidth="1"/>
    <col min="12547" max="12577" width="0" style="1" hidden="1" customWidth="1"/>
    <col min="12578" max="12582" width="13.28515625" style="1" customWidth="1"/>
    <col min="12583" max="12583" width="9.140625" style="1"/>
    <col min="12584" max="12588" width="11.28515625" style="1" bestFit="1" customWidth="1"/>
    <col min="12589" max="12800" width="9.140625" style="1"/>
    <col min="12801" max="12801" width="9" style="1" customWidth="1"/>
    <col min="12802" max="12802" width="32.85546875" style="1" customWidth="1"/>
    <col min="12803" max="12833" width="0" style="1" hidden="1" customWidth="1"/>
    <col min="12834" max="12838" width="13.28515625" style="1" customWidth="1"/>
    <col min="12839" max="12839" width="9.140625" style="1"/>
    <col min="12840" max="12844" width="11.28515625" style="1" bestFit="1" customWidth="1"/>
    <col min="12845" max="13056" width="9.140625" style="1"/>
    <col min="13057" max="13057" width="9" style="1" customWidth="1"/>
    <col min="13058" max="13058" width="32.85546875" style="1" customWidth="1"/>
    <col min="13059" max="13089" width="0" style="1" hidden="1" customWidth="1"/>
    <col min="13090" max="13094" width="13.28515625" style="1" customWidth="1"/>
    <col min="13095" max="13095" width="9.140625" style="1"/>
    <col min="13096" max="13100" width="11.28515625" style="1" bestFit="1" customWidth="1"/>
    <col min="13101" max="13312" width="9.140625" style="1"/>
    <col min="13313" max="13313" width="9" style="1" customWidth="1"/>
    <col min="13314" max="13314" width="32.85546875" style="1" customWidth="1"/>
    <col min="13315" max="13345" width="0" style="1" hidden="1" customWidth="1"/>
    <col min="13346" max="13350" width="13.28515625" style="1" customWidth="1"/>
    <col min="13351" max="13351" width="9.140625" style="1"/>
    <col min="13352" max="13356" width="11.28515625" style="1" bestFit="1" customWidth="1"/>
    <col min="13357" max="13568" width="9.140625" style="1"/>
    <col min="13569" max="13569" width="9" style="1" customWidth="1"/>
    <col min="13570" max="13570" width="32.85546875" style="1" customWidth="1"/>
    <col min="13571" max="13601" width="0" style="1" hidden="1" customWidth="1"/>
    <col min="13602" max="13606" width="13.28515625" style="1" customWidth="1"/>
    <col min="13607" max="13607" width="9.140625" style="1"/>
    <col min="13608" max="13612" width="11.28515625" style="1" bestFit="1" customWidth="1"/>
    <col min="13613" max="13824" width="9.140625" style="1"/>
    <col min="13825" max="13825" width="9" style="1" customWidth="1"/>
    <col min="13826" max="13826" width="32.85546875" style="1" customWidth="1"/>
    <col min="13827" max="13857" width="0" style="1" hidden="1" customWidth="1"/>
    <col min="13858" max="13862" width="13.28515625" style="1" customWidth="1"/>
    <col min="13863" max="13863" width="9.140625" style="1"/>
    <col min="13864" max="13868" width="11.28515625" style="1" bestFit="1" customWidth="1"/>
    <col min="13869" max="14080" width="9.140625" style="1"/>
    <col min="14081" max="14081" width="9" style="1" customWidth="1"/>
    <col min="14082" max="14082" width="32.85546875" style="1" customWidth="1"/>
    <col min="14083" max="14113" width="0" style="1" hidden="1" customWidth="1"/>
    <col min="14114" max="14118" width="13.28515625" style="1" customWidth="1"/>
    <col min="14119" max="14119" width="9.140625" style="1"/>
    <col min="14120" max="14124" width="11.28515625" style="1" bestFit="1" customWidth="1"/>
    <col min="14125" max="14336" width="9.140625" style="1"/>
    <col min="14337" max="14337" width="9" style="1" customWidth="1"/>
    <col min="14338" max="14338" width="32.85546875" style="1" customWidth="1"/>
    <col min="14339" max="14369" width="0" style="1" hidden="1" customWidth="1"/>
    <col min="14370" max="14374" width="13.28515625" style="1" customWidth="1"/>
    <col min="14375" max="14375" width="9.140625" style="1"/>
    <col min="14376" max="14380" width="11.28515625" style="1" bestFit="1" customWidth="1"/>
    <col min="14381" max="14592" width="9.140625" style="1"/>
    <col min="14593" max="14593" width="9" style="1" customWidth="1"/>
    <col min="14594" max="14594" width="32.85546875" style="1" customWidth="1"/>
    <col min="14595" max="14625" width="0" style="1" hidden="1" customWidth="1"/>
    <col min="14626" max="14630" width="13.28515625" style="1" customWidth="1"/>
    <col min="14631" max="14631" width="9.140625" style="1"/>
    <col min="14632" max="14636" width="11.28515625" style="1" bestFit="1" customWidth="1"/>
    <col min="14637" max="14848" width="9.140625" style="1"/>
    <col min="14849" max="14849" width="9" style="1" customWidth="1"/>
    <col min="14850" max="14850" width="32.85546875" style="1" customWidth="1"/>
    <col min="14851" max="14881" width="0" style="1" hidden="1" customWidth="1"/>
    <col min="14882" max="14886" width="13.28515625" style="1" customWidth="1"/>
    <col min="14887" max="14887" width="9.140625" style="1"/>
    <col min="14888" max="14892" width="11.28515625" style="1" bestFit="1" customWidth="1"/>
    <col min="14893" max="15104" width="9.140625" style="1"/>
    <col min="15105" max="15105" width="9" style="1" customWidth="1"/>
    <col min="15106" max="15106" width="32.85546875" style="1" customWidth="1"/>
    <col min="15107" max="15137" width="0" style="1" hidden="1" customWidth="1"/>
    <col min="15138" max="15142" width="13.28515625" style="1" customWidth="1"/>
    <col min="15143" max="15143" width="9.140625" style="1"/>
    <col min="15144" max="15148" width="11.28515625" style="1" bestFit="1" customWidth="1"/>
    <col min="15149" max="15360" width="9.140625" style="1"/>
    <col min="15361" max="15361" width="9" style="1" customWidth="1"/>
    <col min="15362" max="15362" width="32.85546875" style="1" customWidth="1"/>
    <col min="15363" max="15393" width="0" style="1" hidden="1" customWidth="1"/>
    <col min="15394" max="15398" width="13.28515625" style="1" customWidth="1"/>
    <col min="15399" max="15399" width="9.140625" style="1"/>
    <col min="15400" max="15404" width="11.28515625" style="1" bestFit="1" customWidth="1"/>
    <col min="15405" max="15616" width="9.140625" style="1"/>
    <col min="15617" max="15617" width="9" style="1" customWidth="1"/>
    <col min="15618" max="15618" width="32.85546875" style="1" customWidth="1"/>
    <col min="15619" max="15649" width="0" style="1" hidden="1" customWidth="1"/>
    <col min="15650" max="15654" width="13.28515625" style="1" customWidth="1"/>
    <col min="15655" max="15655" width="9.140625" style="1"/>
    <col min="15656" max="15660" width="11.28515625" style="1" bestFit="1" customWidth="1"/>
    <col min="15661" max="15872" width="9.140625" style="1"/>
    <col min="15873" max="15873" width="9" style="1" customWidth="1"/>
    <col min="15874" max="15874" width="32.85546875" style="1" customWidth="1"/>
    <col min="15875" max="15905" width="0" style="1" hidden="1" customWidth="1"/>
    <col min="15906" max="15910" width="13.28515625" style="1" customWidth="1"/>
    <col min="15911" max="15911" width="9.140625" style="1"/>
    <col min="15912" max="15916" width="11.28515625" style="1" bestFit="1" customWidth="1"/>
    <col min="15917" max="16128" width="9.140625" style="1"/>
    <col min="16129" max="16129" width="9" style="1" customWidth="1"/>
    <col min="16130" max="16130" width="32.85546875" style="1" customWidth="1"/>
    <col min="16131" max="16161" width="0" style="1" hidden="1" customWidth="1"/>
    <col min="16162" max="16166" width="13.28515625" style="1" customWidth="1"/>
    <col min="16167" max="16167" width="9.140625" style="1"/>
    <col min="16168" max="16172" width="11.28515625" style="1" bestFit="1" customWidth="1"/>
    <col min="16173" max="16384" width="9.140625" style="1"/>
  </cols>
  <sheetData>
    <row r="3" spans="2:43" ht="13.5" customHeight="1">
      <c r="AD3" s="21"/>
      <c r="AE3" s="21"/>
      <c r="AF3" s="21"/>
      <c r="AG3" s="21"/>
      <c r="AH3" s="21"/>
      <c r="AI3" s="21"/>
      <c r="AJ3" s="21"/>
      <c r="AK3" s="21"/>
      <c r="AL3" s="21"/>
      <c r="AM3" s="21"/>
    </row>
    <row r="4" spans="2:43" ht="9" customHeight="1"/>
    <row r="7" spans="2:43" ht="15.75">
      <c r="B7" s="161"/>
      <c r="C7" s="162" t="s">
        <v>243</v>
      </c>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9"/>
    </row>
    <row r="8" spans="2:43">
      <c r="AP8" s="163"/>
      <c r="AQ8" s="163" t="s">
        <v>67</v>
      </c>
    </row>
    <row r="9" spans="2:43">
      <c r="Y9" s="131"/>
      <c r="Z9" s="131"/>
      <c r="AA9" s="131"/>
      <c r="AP9" s="164"/>
      <c r="AQ9" s="164" t="s">
        <v>103</v>
      </c>
    </row>
    <row r="10" spans="2:43">
      <c r="C10" s="165" t="s">
        <v>57</v>
      </c>
      <c r="D10" s="166">
        <v>1975</v>
      </c>
      <c r="E10" s="166">
        <v>1980</v>
      </c>
      <c r="F10" s="166">
        <v>1981</v>
      </c>
      <c r="G10" s="166">
        <v>1982</v>
      </c>
      <c r="H10" s="166">
        <v>1983</v>
      </c>
      <c r="I10" s="166">
        <v>1984</v>
      </c>
      <c r="J10" s="166">
        <v>1985</v>
      </c>
      <c r="K10" s="166">
        <v>1986</v>
      </c>
      <c r="L10" s="166">
        <v>1987</v>
      </c>
      <c r="M10" s="166">
        <v>1988</v>
      </c>
      <c r="N10" s="166">
        <v>1989</v>
      </c>
      <c r="O10" s="166">
        <v>1990</v>
      </c>
      <c r="P10" s="166">
        <v>1991</v>
      </c>
      <c r="Q10" s="166">
        <v>1992</v>
      </c>
      <c r="R10" s="167">
        <v>1993</v>
      </c>
      <c r="S10" s="167">
        <v>1994</v>
      </c>
      <c r="T10" s="167">
        <v>1995</v>
      </c>
      <c r="U10" s="167">
        <v>1996</v>
      </c>
      <c r="V10" s="167">
        <v>1997</v>
      </c>
      <c r="W10" s="167">
        <v>1998</v>
      </c>
      <c r="X10" s="167">
        <v>1998</v>
      </c>
      <c r="Y10" s="167">
        <v>1999</v>
      </c>
      <c r="Z10" s="167">
        <v>1999</v>
      </c>
      <c r="AA10" s="167">
        <v>1999</v>
      </c>
      <c r="AB10" s="167">
        <v>2000</v>
      </c>
      <c r="AC10" s="167">
        <v>2001</v>
      </c>
      <c r="AD10" s="167">
        <v>2002</v>
      </c>
      <c r="AE10" s="167">
        <v>2003</v>
      </c>
      <c r="AF10" s="167">
        <v>2004</v>
      </c>
      <c r="AG10" s="167">
        <v>2005</v>
      </c>
      <c r="AH10" s="167">
        <v>2006</v>
      </c>
      <c r="AI10" s="168">
        <v>2008</v>
      </c>
      <c r="AJ10" s="169">
        <v>2009</v>
      </c>
      <c r="AK10" s="169">
        <v>2010</v>
      </c>
      <c r="AL10" s="169">
        <v>2011</v>
      </c>
      <c r="AM10" s="169">
        <v>2012</v>
      </c>
      <c r="AN10" s="169">
        <v>2013</v>
      </c>
      <c r="AO10" s="170">
        <v>2014</v>
      </c>
      <c r="AP10" s="170" t="s">
        <v>226</v>
      </c>
      <c r="AQ10" s="170">
        <v>2016</v>
      </c>
    </row>
    <row r="11" spans="2:43">
      <c r="H11" s="171"/>
      <c r="I11" s="171"/>
      <c r="J11" s="171"/>
      <c r="K11" s="171"/>
      <c r="L11" s="171"/>
      <c r="M11" s="171"/>
      <c r="N11" s="171"/>
      <c r="O11" s="171"/>
      <c r="P11" s="171"/>
    </row>
    <row r="12" spans="2:43">
      <c r="C12" s="154" t="s">
        <v>58</v>
      </c>
      <c r="D12" s="172">
        <v>4833.4059999999999</v>
      </c>
      <c r="E12" s="172">
        <v>12614.528</v>
      </c>
      <c r="F12" s="171">
        <v>14777.092000000001</v>
      </c>
      <c r="G12" s="171"/>
      <c r="H12" s="171"/>
      <c r="I12" s="171"/>
      <c r="J12" s="173">
        <v>21015</v>
      </c>
      <c r="K12" s="173">
        <v>21537</v>
      </c>
      <c r="L12" s="173">
        <v>25224</v>
      </c>
      <c r="M12" s="173">
        <v>28419</v>
      </c>
      <c r="N12" s="173">
        <v>32062</v>
      </c>
      <c r="O12" s="173">
        <v>29423</v>
      </c>
      <c r="P12" s="171">
        <v>42113</v>
      </c>
      <c r="Q12" s="171">
        <v>49294</v>
      </c>
      <c r="R12" s="171">
        <v>35653</v>
      </c>
      <c r="S12" s="171">
        <v>41057</v>
      </c>
      <c r="T12" s="171">
        <v>50097</v>
      </c>
      <c r="U12" s="171">
        <v>58556</v>
      </c>
      <c r="V12" s="171">
        <v>69365.740000000005</v>
      </c>
      <c r="W12" s="171">
        <v>67142</v>
      </c>
      <c r="Y12" s="171">
        <v>78100</v>
      </c>
      <c r="Z12" s="171">
        <v>78101</v>
      </c>
      <c r="AA12" s="171">
        <v>78102</v>
      </c>
      <c r="AB12" s="172">
        <f>'[7]TABLE 4'!L116</f>
        <v>29695.726999999999</v>
      </c>
      <c r="AC12" s="172">
        <f>'[7]TABLE 4'!M116</f>
        <v>20719.268999999997</v>
      </c>
      <c r="AD12" s="172">
        <f>'[7]TABLE 4'!N116</f>
        <v>24378.514999999999</v>
      </c>
      <c r="AE12" s="172">
        <f>'[7]TABLE 4'!O116</f>
        <v>43941.466630000003</v>
      </c>
      <c r="AF12" s="172">
        <f>'[7]TABLE 4'!P116</f>
        <v>58426.19</v>
      </c>
      <c r="AG12" s="172">
        <f>'[8]TABLE 4'!Q112</f>
        <v>53267.349000000002</v>
      </c>
      <c r="AH12" s="172">
        <v>81681.594179999956</v>
      </c>
      <c r="AI12" s="172">
        <v>95077.923889999976</v>
      </c>
      <c r="AJ12" s="174">
        <v>90834.311689999988</v>
      </c>
      <c r="AK12" s="174">
        <v>113156.85043999998</v>
      </c>
      <c r="AL12" s="175">
        <v>119031.33882999999</v>
      </c>
      <c r="AM12" s="175">
        <v>127351.50902000003</v>
      </c>
      <c r="AN12" s="175">
        <v>137948</v>
      </c>
      <c r="AO12" s="176">
        <v>161998.01914000002</v>
      </c>
      <c r="AP12" s="176">
        <v>166312.80852000002</v>
      </c>
      <c r="AQ12" s="176">
        <v>170453.24694000004</v>
      </c>
    </row>
    <row r="13" spans="2:43" s="177" customFormat="1" ht="14.25">
      <c r="D13" s="178">
        <f t="shared" ref="D13:Q13" si="0">D12*100/D$42</f>
        <v>18.89235599667979</v>
      </c>
      <c r="E13" s="178">
        <f t="shared" si="0"/>
        <v>14.697734299389472</v>
      </c>
      <c r="F13" s="178">
        <f t="shared" si="0"/>
        <v>14.715468767216965</v>
      </c>
      <c r="G13" s="178" t="e">
        <f t="shared" si="0"/>
        <v>#DIV/0!</v>
      </c>
      <c r="H13" s="178" t="e">
        <f t="shared" si="0"/>
        <v>#DIV/0!</v>
      </c>
      <c r="I13" s="178" t="e">
        <f t="shared" si="0"/>
        <v>#DIV/0!</v>
      </c>
      <c r="J13" s="178">
        <f t="shared" si="0"/>
        <v>17.125604061575572</v>
      </c>
      <c r="K13" s="178">
        <f t="shared" si="0"/>
        <v>16.069390039171797</v>
      </c>
      <c r="L13" s="178">
        <f t="shared" si="0"/>
        <v>15.513487582567622</v>
      </c>
      <c r="M13" s="178">
        <f t="shared" si="0"/>
        <v>14.753077126734533</v>
      </c>
      <c r="N13" s="178">
        <f t="shared" si="0"/>
        <v>14.873748034199137</v>
      </c>
      <c r="O13" s="178">
        <f t="shared" si="0"/>
        <v>12.273442095032307</v>
      </c>
      <c r="P13" s="178">
        <f t="shared" si="0"/>
        <v>18.90289335954683</v>
      </c>
      <c r="Q13" s="178">
        <f t="shared" si="0"/>
        <v>17.682296897867822</v>
      </c>
      <c r="R13" s="179">
        <f t="shared" ref="R13:AM13" si="1">R12/R$42</f>
        <v>0.13756342239799363</v>
      </c>
      <c r="S13" s="179">
        <f t="shared" si="1"/>
        <v>0.15112041931066975</v>
      </c>
      <c r="T13" s="179">
        <f t="shared" si="1"/>
        <v>0.151076142713683</v>
      </c>
      <c r="U13" s="179">
        <f t="shared" si="1"/>
        <v>0.18593220123709245</v>
      </c>
      <c r="V13" s="179">
        <f t="shared" si="1"/>
        <v>0.16371712286529216</v>
      </c>
      <c r="W13" s="179">
        <f t="shared" si="1"/>
        <v>0.14993311940475154</v>
      </c>
      <c r="X13" s="179" t="e">
        <f t="shared" si="1"/>
        <v>#DIV/0!</v>
      </c>
      <c r="Y13" s="179">
        <f t="shared" si="1"/>
        <v>0.17272937903648905</v>
      </c>
      <c r="Z13" s="179">
        <f t="shared" si="1"/>
        <v>0.17074242490490141</v>
      </c>
      <c r="AA13" s="179">
        <f t="shared" si="1"/>
        <v>0.17074087838576393</v>
      </c>
      <c r="AB13" s="179">
        <f t="shared" si="1"/>
        <v>5.1652132277143506E-2</v>
      </c>
      <c r="AC13" s="179">
        <f t="shared" si="1"/>
        <v>4.0267537317298763E-2</v>
      </c>
      <c r="AD13" s="179">
        <f t="shared" si="1"/>
        <v>4.9145731948757161E-2</v>
      </c>
      <c r="AE13" s="179">
        <f t="shared" si="1"/>
        <v>8.0451831000342616E-2</v>
      </c>
      <c r="AF13" s="179">
        <f t="shared" si="1"/>
        <v>8.1272968187619143E-2</v>
      </c>
      <c r="AG13" s="179">
        <f t="shared" si="1"/>
        <v>5.4559285491681701E-2</v>
      </c>
      <c r="AH13" s="179">
        <f t="shared" si="1"/>
        <v>9.4022063347560483E-2</v>
      </c>
      <c r="AI13" s="179">
        <f t="shared" si="1"/>
        <v>0.10579570759662527</v>
      </c>
      <c r="AJ13" s="179">
        <f t="shared" si="1"/>
        <v>0.12200089035254812</v>
      </c>
      <c r="AK13" s="179">
        <f t="shared" si="1"/>
        <v>0.16389857330794863</v>
      </c>
      <c r="AL13" s="179">
        <f t="shared" si="1"/>
        <v>0.15672573138551793</v>
      </c>
      <c r="AM13" s="179">
        <f t="shared" si="1"/>
        <v>0.16789486422172073</v>
      </c>
      <c r="AN13" s="179">
        <v>0.17799999999999999</v>
      </c>
      <c r="AO13" s="180">
        <v>0.19892703051177224</v>
      </c>
      <c r="AP13" s="180">
        <v>0.20015993478965774</v>
      </c>
      <c r="AQ13" s="180">
        <v>0.19954457201411663</v>
      </c>
    </row>
    <row r="14" spans="2:43">
      <c r="D14" s="181"/>
      <c r="E14" s="181"/>
      <c r="F14" s="181"/>
      <c r="G14" s="181"/>
      <c r="H14" s="181"/>
      <c r="I14" s="181"/>
      <c r="J14" s="181"/>
      <c r="K14" s="181"/>
      <c r="L14" s="181"/>
      <c r="M14" s="181"/>
      <c r="N14" s="181"/>
      <c r="O14" s="181"/>
      <c r="P14" s="181"/>
      <c r="Q14" s="181"/>
      <c r="R14" s="181"/>
      <c r="S14" s="181"/>
      <c r="T14" s="181"/>
      <c r="U14" s="181"/>
      <c r="AB14" s="182"/>
      <c r="AC14" s="182"/>
      <c r="AD14" s="182"/>
      <c r="AE14" s="182"/>
      <c r="AF14" s="182"/>
      <c r="AG14" s="183"/>
      <c r="AH14" s="183"/>
      <c r="AI14" s="183"/>
      <c r="AL14" s="175"/>
      <c r="AM14" s="175"/>
      <c r="AN14" s="175"/>
      <c r="AO14" s="184"/>
      <c r="AP14" s="185"/>
      <c r="AQ14" s="185"/>
    </row>
    <row r="15" spans="2:43">
      <c r="C15" s="154" t="s">
        <v>104</v>
      </c>
      <c r="D15" s="171">
        <v>1191.9359999999999</v>
      </c>
      <c r="E15" s="171">
        <v>3568.7579999999998</v>
      </c>
      <c r="F15" s="171">
        <v>4453.1030000000001</v>
      </c>
      <c r="G15" s="171"/>
      <c r="H15" s="171"/>
      <c r="I15" s="171"/>
      <c r="J15" s="173">
        <v>7224</v>
      </c>
      <c r="K15" s="173">
        <v>6053</v>
      </c>
      <c r="L15" s="173">
        <v>7141</v>
      </c>
      <c r="M15" s="173">
        <v>9303</v>
      </c>
      <c r="N15" s="173">
        <v>12011</v>
      </c>
      <c r="O15" s="173">
        <v>12491</v>
      </c>
      <c r="P15" s="171">
        <v>10862</v>
      </c>
      <c r="Q15" s="171">
        <v>10589</v>
      </c>
      <c r="R15" s="171">
        <v>10781</v>
      </c>
      <c r="S15" s="171">
        <v>10051</v>
      </c>
      <c r="T15" s="171">
        <v>12783</v>
      </c>
      <c r="U15" s="171">
        <v>12587</v>
      </c>
      <c r="V15" s="171">
        <v>16077</v>
      </c>
      <c r="W15" s="171">
        <v>14044</v>
      </c>
      <c r="Y15" s="171">
        <v>28192.237000000001</v>
      </c>
      <c r="Z15" s="171">
        <v>8671</v>
      </c>
      <c r="AA15" s="171">
        <v>8672</v>
      </c>
      <c r="AB15" s="172">
        <f>'[7]TABLE 4'!L164</f>
        <v>16567.756000000001</v>
      </c>
      <c r="AC15" s="172">
        <f>'[7]TABLE 4'!M164</f>
        <v>21333.744999999995</v>
      </c>
      <c r="AD15" s="172">
        <f>'[7]TABLE 4'!N164</f>
        <v>17534.190999999999</v>
      </c>
      <c r="AE15" s="172">
        <v>17229</v>
      </c>
      <c r="AF15" s="172">
        <v>11291</v>
      </c>
      <c r="AG15" s="172">
        <f>'[8]TABLE 4'!Q161</f>
        <v>20990.151999999998</v>
      </c>
      <c r="AH15" s="172">
        <v>24837.551339999998</v>
      </c>
      <c r="AI15" s="172">
        <v>28865.342780000003</v>
      </c>
      <c r="AJ15" s="174">
        <v>29415.66822</v>
      </c>
      <c r="AK15" s="174">
        <v>27494</v>
      </c>
      <c r="AL15" s="175">
        <v>27413.213578933151</v>
      </c>
      <c r="AM15" s="175">
        <v>28989.777134611017</v>
      </c>
      <c r="AN15" s="175">
        <v>29963</v>
      </c>
      <c r="AO15" s="186">
        <v>31531.00425285142</v>
      </c>
      <c r="AP15" s="186">
        <v>30949.390085145624</v>
      </c>
      <c r="AQ15" s="186">
        <v>34393.438449430425</v>
      </c>
    </row>
    <row r="16" spans="2:43" s="177" customFormat="1">
      <c r="D16" s="178">
        <f t="shared" ref="D16:Q16" si="2">D15*100/D$42</f>
        <v>4.658925659722879</v>
      </c>
      <c r="E16" s="178">
        <f t="shared" si="2"/>
        <v>4.1581149023428043</v>
      </c>
      <c r="F16" s="178">
        <f t="shared" si="2"/>
        <v>4.4345327290173309</v>
      </c>
      <c r="G16" s="178" t="e">
        <f t="shared" si="2"/>
        <v>#DIV/0!</v>
      </c>
      <c r="H16" s="178" t="e">
        <f t="shared" si="2"/>
        <v>#DIV/0!</v>
      </c>
      <c r="I16" s="178" t="e">
        <f t="shared" si="2"/>
        <v>#DIV/0!</v>
      </c>
      <c r="J16" s="178">
        <f t="shared" si="2"/>
        <v>5.8870027951854356</v>
      </c>
      <c r="K16" s="178">
        <f t="shared" si="2"/>
        <v>4.5163215817944415</v>
      </c>
      <c r="L16" s="178">
        <f t="shared" si="2"/>
        <v>4.391920981094013</v>
      </c>
      <c r="M16" s="178">
        <f t="shared" si="2"/>
        <v>4.8294407442208156</v>
      </c>
      <c r="N16" s="178">
        <f t="shared" si="2"/>
        <v>5.5719726666697591</v>
      </c>
      <c r="O16" s="178">
        <f t="shared" si="2"/>
        <v>5.2104668187828755</v>
      </c>
      <c r="P16" s="178">
        <f t="shared" si="2"/>
        <v>4.8755307784151611</v>
      </c>
      <c r="Q16" s="178">
        <f t="shared" si="2"/>
        <v>3.7983901053175311</v>
      </c>
      <c r="R16" s="179">
        <f t="shared" ref="R16:AM16" si="3">R15/R$42</f>
        <v>4.1597376290151443E-2</v>
      </c>
      <c r="S16" s="179">
        <f t="shared" si="3"/>
        <v>3.6995185583251128E-2</v>
      </c>
      <c r="T16" s="179">
        <f t="shared" si="3"/>
        <v>3.854934092478611E-2</v>
      </c>
      <c r="U16" s="179">
        <f t="shared" si="3"/>
        <v>3.9967358032845186E-2</v>
      </c>
      <c r="V16" s="179">
        <f t="shared" si="3"/>
        <v>3.7944959346001381E-2</v>
      </c>
      <c r="W16" s="179">
        <f t="shared" si="3"/>
        <v>3.1361304830364457E-2</v>
      </c>
      <c r="X16" s="179" t="e">
        <f t="shared" si="3"/>
        <v>#DIV/0!</v>
      </c>
      <c r="Y16" s="179">
        <f t="shared" si="3"/>
        <v>6.2351185539814738E-2</v>
      </c>
      <c r="Z16" s="179">
        <f t="shared" si="3"/>
        <v>1.8956320230860042E-2</v>
      </c>
      <c r="AA16" s="179">
        <f t="shared" si="3"/>
        <v>1.8958091948494852E-2</v>
      </c>
      <c r="AB16" s="179">
        <f t="shared" si="3"/>
        <v>2.8817611518567571E-2</v>
      </c>
      <c r="AC16" s="179">
        <f t="shared" si="3"/>
        <v>4.1461760687852255E-2</v>
      </c>
      <c r="AD16" s="179">
        <f t="shared" si="3"/>
        <v>3.5347954985129749E-2</v>
      </c>
      <c r="AE16" s="179">
        <f t="shared" si="3"/>
        <v>3.1544340747119544E-2</v>
      </c>
      <c r="AF16" s="179">
        <f t="shared" si="3"/>
        <v>1.5706194153793148E-2</v>
      </c>
      <c r="AG16" s="179">
        <f t="shared" si="3"/>
        <v>2.1499243288450369E-2</v>
      </c>
      <c r="AH16" s="179">
        <f t="shared" si="3"/>
        <v>2.8590012828857925E-2</v>
      </c>
      <c r="AI16" s="179">
        <f t="shared" si="3"/>
        <v>3.2119226414349916E-2</v>
      </c>
      <c r="AJ16" s="179">
        <f t="shared" si="3"/>
        <v>3.950861350062105E-2</v>
      </c>
      <c r="AK16" s="179">
        <f t="shared" si="3"/>
        <v>3.9822841984437439E-2</v>
      </c>
      <c r="AL16" s="179">
        <f t="shared" si="3"/>
        <v>3.6094325998649361E-2</v>
      </c>
      <c r="AM16" s="179">
        <f t="shared" si="3"/>
        <v>3.8218900846075418E-2</v>
      </c>
      <c r="AN16" s="179">
        <v>3.9E-2</v>
      </c>
      <c r="AO16" s="187">
        <v>3.8718800874059836E-2</v>
      </c>
      <c r="AP16" s="187">
        <v>3.7248050564172068E-2</v>
      </c>
      <c r="AQ16" s="187">
        <v>4.026338059668208E-2</v>
      </c>
    </row>
    <row r="17" spans="3:43">
      <c r="D17" s="181"/>
      <c r="E17" s="181"/>
      <c r="F17" s="171"/>
      <c r="G17" s="171"/>
      <c r="H17" s="171"/>
      <c r="I17" s="171"/>
      <c r="J17" s="181"/>
      <c r="K17" s="173"/>
      <c r="L17" s="181"/>
      <c r="M17" s="181"/>
      <c r="N17" s="181"/>
      <c r="O17" s="181"/>
      <c r="P17" s="181"/>
      <c r="Q17" s="181"/>
      <c r="R17" s="181"/>
      <c r="S17" s="181"/>
      <c r="T17" s="181"/>
      <c r="U17" s="181"/>
      <c r="AB17" s="182"/>
      <c r="AC17" s="182"/>
      <c r="AD17" s="182"/>
      <c r="AE17" s="182"/>
      <c r="AF17" s="182"/>
      <c r="AG17" s="183"/>
      <c r="AH17" s="183"/>
      <c r="AI17" s="183"/>
      <c r="AL17" s="175"/>
      <c r="AM17" s="175"/>
      <c r="AN17" s="175"/>
      <c r="AO17" s="188"/>
      <c r="AP17" s="189"/>
      <c r="AQ17" s="189"/>
    </row>
    <row r="18" spans="3:43">
      <c r="C18" s="154" t="s">
        <v>105</v>
      </c>
      <c r="D18" s="171">
        <v>314.12299999999999</v>
      </c>
      <c r="E18" s="171">
        <v>2518.0230000000001</v>
      </c>
      <c r="F18" s="171">
        <v>2460.3009999999999</v>
      </c>
      <c r="G18" s="171"/>
      <c r="H18" s="171"/>
      <c r="I18" s="171"/>
      <c r="J18" s="173">
        <v>1717</v>
      </c>
      <c r="K18" s="173">
        <v>2080</v>
      </c>
      <c r="L18" s="173">
        <v>3236</v>
      </c>
      <c r="M18" s="173">
        <v>3919</v>
      </c>
      <c r="N18" s="173">
        <v>4061</v>
      </c>
      <c r="O18" s="173">
        <v>4483</v>
      </c>
      <c r="P18" s="171">
        <v>5396</v>
      </c>
      <c r="Q18" s="171">
        <v>4379</v>
      </c>
      <c r="R18" s="171">
        <v>4142</v>
      </c>
      <c r="S18" s="171">
        <v>6456</v>
      </c>
      <c r="T18" s="171">
        <v>5265</v>
      </c>
      <c r="U18" s="171">
        <v>4177</v>
      </c>
      <c r="V18" s="171">
        <v>11804</v>
      </c>
      <c r="W18" s="171">
        <v>8891</v>
      </c>
      <c r="Y18" s="171">
        <v>7500</v>
      </c>
      <c r="Z18" s="171">
        <v>7501</v>
      </c>
      <c r="AA18" s="171">
        <v>7502</v>
      </c>
      <c r="AB18" s="172">
        <f>'[7]TABLE 4'!L207</f>
        <v>5495.53</v>
      </c>
      <c r="AC18" s="172">
        <f>'[7]TABLE 4'!M207</f>
        <v>2309.8620000000001</v>
      </c>
      <c r="AD18" s="172">
        <f>'[7]TABLE 4'!N207</f>
        <v>3380.8959999999997</v>
      </c>
      <c r="AE18" s="172">
        <f>'[7]TABLE 4'!O207</f>
        <v>5170.9139999999998</v>
      </c>
      <c r="AF18" s="172">
        <f>'[7]TABLE 4'!P207</f>
        <v>7473.7880000000005</v>
      </c>
      <c r="AG18" s="172">
        <f>'[8]TABLE 4'!Q204</f>
        <v>13679.542000000001</v>
      </c>
      <c r="AH18" s="172">
        <v>11987.573580000002</v>
      </c>
      <c r="AI18" s="172">
        <v>12566.104749999999</v>
      </c>
      <c r="AJ18" s="174">
        <v>9309.8562099999981</v>
      </c>
      <c r="AK18" s="174">
        <v>8887.8544000000002</v>
      </c>
      <c r="AL18" s="175">
        <v>9333.4013700000014</v>
      </c>
      <c r="AM18" s="175">
        <v>8876.3390899999995</v>
      </c>
      <c r="AN18" s="175">
        <v>9857</v>
      </c>
      <c r="AO18" s="176">
        <v>11217.358250000001</v>
      </c>
      <c r="AP18" s="176">
        <v>12454.049370000001</v>
      </c>
      <c r="AQ18" s="176">
        <v>14603.984188999999</v>
      </c>
    </row>
    <row r="19" spans="3:43" s="177" customFormat="1">
      <c r="D19" s="178">
        <f t="shared" ref="D19:Q19" si="4">D18*100/D$42</f>
        <v>1.2278139975712874</v>
      </c>
      <c r="E19" s="178">
        <f t="shared" si="4"/>
        <v>2.9338579306139381</v>
      </c>
      <c r="F19" s="178">
        <f t="shared" si="4"/>
        <v>2.4500410854485217</v>
      </c>
      <c r="G19" s="178" t="e">
        <f t="shared" si="4"/>
        <v>#DIV/0!</v>
      </c>
      <c r="H19" s="178" t="e">
        <f t="shared" si="4"/>
        <v>#DIV/0!</v>
      </c>
      <c r="I19" s="178" t="e">
        <f t="shared" si="4"/>
        <v>#DIV/0!</v>
      </c>
      <c r="J19" s="178">
        <f t="shared" si="4"/>
        <v>1.3992225635843567</v>
      </c>
      <c r="K19" s="178">
        <f t="shared" si="4"/>
        <v>1.5519492631971648</v>
      </c>
      <c r="L19" s="178">
        <f t="shared" si="4"/>
        <v>1.9902333419437372</v>
      </c>
      <c r="M19" s="178">
        <f t="shared" si="4"/>
        <v>2.0344596664088335</v>
      </c>
      <c r="N19" s="178">
        <f t="shared" si="4"/>
        <v>1.8839214885809585</v>
      </c>
      <c r="O19" s="178">
        <f t="shared" si="4"/>
        <v>1.8700282402212498</v>
      </c>
      <c r="P19" s="178">
        <f t="shared" si="4"/>
        <v>2.4220552458413005</v>
      </c>
      <c r="Q19" s="178">
        <f t="shared" si="4"/>
        <v>1.5707951904037651</v>
      </c>
      <c r="R19" s="179">
        <f t="shared" ref="R19:AG19" si="5">R18/R$42</f>
        <v>1.5981479695186651E-2</v>
      </c>
      <c r="S19" s="179">
        <f t="shared" si="5"/>
        <v>2.3762901017358402E-2</v>
      </c>
      <c r="T19" s="179">
        <f t="shared" si="5"/>
        <v>1.5877515447782122E-2</v>
      </c>
      <c r="U19" s="179">
        <f t="shared" si="5"/>
        <v>1.3263180623118641E-2</v>
      </c>
      <c r="V19" s="179">
        <f t="shared" si="5"/>
        <v>2.7859818381551306E-2</v>
      </c>
      <c r="W19" s="179">
        <f t="shared" si="5"/>
        <v>1.9854269527682315E-2</v>
      </c>
      <c r="X19" s="179" t="e">
        <f t="shared" si="5"/>
        <v>#DIV/0!</v>
      </c>
      <c r="Y19" s="179">
        <f t="shared" si="5"/>
        <v>1.658732833256937E-2</v>
      </c>
      <c r="Z19" s="179">
        <f t="shared" si="5"/>
        <v>1.6398495911853439E-2</v>
      </c>
      <c r="AA19" s="179">
        <f t="shared" si="5"/>
        <v>1.6400323546772184E-2</v>
      </c>
      <c r="AB19" s="179">
        <f t="shared" si="5"/>
        <v>9.5588110199494505E-3</v>
      </c>
      <c r="AC19" s="179">
        <f t="shared" si="5"/>
        <v>4.4891764416404066E-3</v>
      </c>
      <c r="AD19" s="179">
        <f t="shared" si="5"/>
        <v>6.815698518249585E-3</v>
      </c>
      <c r="AE19" s="179">
        <f t="shared" si="5"/>
        <v>9.467355806492014E-3</v>
      </c>
      <c r="AF19" s="179">
        <f t="shared" si="5"/>
        <v>1.0396312584561987E-2</v>
      </c>
      <c r="AG19" s="179">
        <f t="shared" si="5"/>
        <v>1.4011323097258896E-2</v>
      </c>
      <c r="AH19" s="179">
        <v>1.3798658239193332E-2</v>
      </c>
      <c r="AI19" s="179">
        <v>1.4263725445435723E-2</v>
      </c>
      <c r="AJ19" s="179">
        <v>1.2480933660503422E-2</v>
      </c>
      <c r="AK19" s="179">
        <f>AK18/AK$42</f>
        <v>1.287334041434084E-2</v>
      </c>
      <c r="AL19" s="179">
        <f>AL18/AL$42</f>
        <v>1.2289067487655389E-2</v>
      </c>
      <c r="AM19" s="179">
        <f>AM18/AM$42</f>
        <v>1.1702191499493404E-2</v>
      </c>
      <c r="AN19" s="179">
        <v>1.2999999999999999E-2</v>
      </c>
      <c r="AO19" s="187">
        <v>1.3774463284830693E-2</v>
      </c>
      <c r="AP19" s="187">
        <v>1.4988633358726577E-2</v>
      </c>
      <c r="AQ19" s="187">
        <v>1.7096452118161864E-2</v>
      </c>
    </row>
    <row r="20" spans="3:43">
      <c r="D20" s="181"/>
      <c r="E20" s="181"/>
      <c r="F20" s="171"/>
      <c r="G20" s="171"/>
      <c r="H20" s="171"/>
      <c r="I20" s="171"/>
      <c r="J20" s="181"/>
      <c r="K20" s="173"/>
      <c r="L20" s="181"/>
      <c r="M20" s="181"/>
      <c r="N20" s="181"/>
      <c r="O20" s="181"/>
      <c r="P20" s="181"/>
      <c r="Q20" s="181"/>
      <c r="R20" s="181"/>
      <c r="S20" s="181"/>
      <c r="T20" s="173"/>
      <c r="U20" s="173"/>
      <c r="X20" s="190"/>
      <c r="AB20" s="182"/>
      <c r="AC20" s="182"/>
      <c r="AD20" s="182"/>
      <c r="AE20" s="182"/>
      <c r="AF20" s="182"/>
      <c r="AG20" s="183"/>
      <c r="AH20" s="183"/>
      <c r="AI20" s="183"/>
      <c r="AL20" s="175"/>
      <c r="AM20" s="175"/>
      <c r="AN20" s="175"/>
      <c r="AO20" s="184"/>
      <c r="AP20" s="185"/>
      <c r="AQ20" s="185"/>
    </row>
    <row r="21" spans="3:43">
      <c r="C21" s="154" t="s">
        <v>145</v>
      </c>
      <c r="D21" s="171">
        <v>2200.2460000000001</v>
      </c>
      <c r="E21" s="171">
        <v>10928.225</v>
      </c>
      <c r="F21" s="171">
        <v>11598.112999999999</v>
      </c>
      <c r="G21" s="171"/>
      <c r="H21" s="171"/>
      <c r="I21" s="171"/>
      <c r="J21" s="173">
        <v>18776</v>
      </c>
      <c r="K21" s="173">
        <v>13347</v>
      </c>
      <c r="L21" s="173">
        <v>15332</v>
      </c>
      <c r="M21" s="173">
        <v>13867</v>
      </c>
      <c r="N21" s="173">
        <v>16105</v>
      </c>
      <c r="O21" s="173">
        <v>22239</v>
      </c>
      <c r="P21" s="171">
        <v>22411</v>
      </c>
      <c r="Q21" s="171">
        <v>21037</v>
      </c>
      <c r="R21" s="171">
        <v>25782</v>
      </c>
      <c r="S21" s="171">
        <v>27091</v>
      </c>
      <c r="T21" s="190">
        <v>32002</v>
      </c>
      <c r="U21" s="190">
        <v>34663</v>
      </c>
      <c r="V21" s="190">
        <v>39217</v>
      </c>
      <c r="W21" s="190">
        <v>31774</v>
      </c>
      <c r="X21" s="190"/>
      <c r="Y21" s="190">
        <v>44400</v>
      </c>
      <c r="Z21" s="190">
        <v>44401</v>
      </c>
      <c r="AA21" s="190">
        <v>44402</v>
      </c>
      <c r="AB21" s="191">
        <f>'[7]TABLE 4'!L228</f>
        <v>40253.470000000008</v>
      </c>
      <c r="AC21" s="191">
        <f>'[7]TABLE 4'!M228</f>
        <v>49420.379000000001</v>
      </c>
      <c r="AD21" s="191">
        <f>'[7]TABLE 4'!N228</f>
        <v>50404.624000000003</v>
      </c>
      <c r="AE21" s="191">
        <f>'[7]TABLE 4'!O228</f>
        <v>43171.034</v>
      </c>
      <c r="AF21" s="191">
        <f>'[7]TABLE 4'!P228</f>
        <v>70601.405999999974</v>
      </c>
      <c r="AG21" s="191">
        <f>'[8]TABLE 4'!Q226</f>
        <v>76219.731</v>
      </c>
      <c r="AH21" s="191">
        <v>71589.831999999995</v>
      </c>
      <c r="AI21" s="191">
        <v>185309.59009029492</v>
      </c>
      <c r="AJ21" s="174">
        <v>112803.2687246</v>
      </c>
      <c r="AK21" s="174">
        <v>128009.35146114998</v>
      </c>
      <c r="AL21" s="175">
        <v>184352.47937961042</v>
      </c>
      <c r="AM21" s="175">
        <v>155077.56271656725</v>
      </c>
      <c r="AN21" s="175">
        <v>170934</v>
      </c>
      <c r="AO21" s="186">
        <v>163851.68312810411</v>
      </c>
      <c r="AP21" s="192">
        <v>99681.128376161505</v>
      </c>
      <c r="AQ21" s="192">
        <v>85422.114461236357</v>
      </c>
    </row>
    <row r="22" spans="3:43" s="177" customFormat="1">
      <c r="D22" s="178">
        <f t="shared" ref="D22:Q22" si="6">D21*100/D$42</f>
        <v>8.600111538792877</v>
      </c>
      <c r="E22" s="178">
        <f t="shared" si="6"/>
        <v>12.732949454307407</v>
      </c>
      <c r="F22" s="178">
        <f t="shared" si="6"/>
        <v>11.54974670321827</v>
      </c>
      <c r="G22" s="178" t="e">
        <f t="shared" si="6"/>
        <v>#DIV/0!</v>
      </c>
      <c r="H22" s="178" t="e">
        <f t="shared" si="6"/>
        <v>#DIV/0!</v>
      </c>
      <c r="I22" s="178" t="e">
        <f t="shared" si="6"/>
        <v>#DIV/0!</v>
      </c>
      <c r="J22" s="178">
        <f t="shared" si="6"/>
        <v>15.30099176112981</v>
      </c>
      <c r="K22" s="178">
        <f t="shared" si="6"/>
        <v>9.9585898153329602</v>
      </c>
      <c r="L22" s="178">
        <f t="shared" si="6"/>
        <v>9.4296222492834918</v>
      </c>
      <c r="M22" s="178">
        <f t="shared" si="6"/>
        <v>7.1987374825443462</v>
      </c>
      <c r="N22" s="178">
        <f t="shared" si="6"/>
        <v>7.4712030469333506</v>
      </c>
      <c r="O22" s="178">
        <f t="shared" si="6"/>
        <v>9.2767249686103899</v>
      </c>
      <c r="P22" s="178">
        <f t="shared" si="6"/>
        <v>10.05942922804844</v>
      </c>
      <c r="Q22" s="178">
        <f t="shared" si="6"/>
        <v>7.5462019686056188</v>
      </c>
      <c r="R22" s="179">
        <f t="shared" ref="R22:AM22" si="7">R21/R$42</f>
        <v>9.9477187228706479E-2</v>
      </c>
      <c r="S22" s="179">
        <f t="shared" si="7"/>
        <v>9.9715110201557697E-2</v>
      </c>
      <c r="T22" s="179">
        <f t="shared" si="7"/>
        <v>9.6507549735977874E-2</v>
      </c>
      <c r="U22" s="179">
        <f t="shared" si="7"/>
        <v>0.11006502991121893</v>
      </c>
      <c r="V22" s="179">
        <f t="shared" si="7"/>
        <v>9.2560021812038082E-2</v>
      </c>
      <c r="W22" s="179">
        <f t="shared" si="7"/>
        <v>7.0953723987467979E-2</v>
      </c>
      <c r="X22" s="179" t="e">
        <f t="shared" si="7"/>
        <v>#DIV/0!</v>
      </c>
      <c r="Y22" s="179">
        <f t="shared" si="7"/>
        <v>9.819698372881068E-2</v>
      </c>
      <c r="Z22" s="179">
        <f t="shared" si="7"/>
        <v>9.7068339818984745E-2</v>
      </c>
      <c r="AA22" s="179">
        <f t="shared" si="7"/>
        <v>9.7068403908794787E-2</v>
      </c>
      <c r="AB22" s="179">
        <f t="shared" si="7"/>
        <v>7.0016051705150323E-2</v>
      </c>
      <c r="AC22" s="179">
        <f t="shared" si="7"/>
        <v>9.6047643168180721E-2</v>
      </c>
      <c r="AD22" s="179">
        <f t="shared" si="7"/>
        <v>0.10161292187329263</v>
      </c>
      <c r="AE22" s="179">
        <f t="shared" si="7"/>
        <v>7.9041256422397316E-2</v>
      </c>
      <c r="AF22" s="179">
        <f t="shared" si="7"/>
        <v>9.8209139152136748E-2</v>
      </c>
      <c r="AG22" s="179">
        <f t="shared" si="7"/>
        <v>7.8068350345878529E-2</v>
      </c>
      <c r="AH22" s="179">
        <f t="shared" si="7"/>
        <v>8.2405636017732473E-2</v>
      </c>
      <c r="AI22" s="179">
        <f t="shared" si="7"/>
        <v>0.20619885674749489</v>
      </c>
      <c r="AJ22" s="179">
        <f t="shared" si="7"/>
        <v>0.15150771732653556</v>
      </c>
      <c r="AK22" s="179">
        <f t="shared" si="7"/>
        <v>0.18541122338574567</v>
      </c>
      <c r="AL22" s="179">
        <f t="shared" si="7"/>
        <v>0.24273252277509527</v>
      </c>
      <c r="AM22" s="179">
        <f t="shared" si="7"/>
        <v>0.20444772532726313</v>
      </c>
      <c r="AN22" s="179">
        <v>0.22</v>
      </c>
      <c r="AO22" s="187">
        <v>0.20120325508956466</v>
      </c>
      <c r="AP22" s="187">
        <v>0.11996771825985147</v>
      </c>
      <c r="AQ22" s="187">
        <v>0.10000114152538471</v>
      </c>
    </row>
    <row r="23" spans="3:43">
      <c r="D23" s="181"/>
      <c r="E23" s="181"/>
      <c r="F23" s="171"/>
      <c r="G23" s="171"/>
      <c r="H23" s="171"/>
      <c r="I23" s="171"/>
      <c r="J23" s="181"/>
      <c r="K23" s="173"/>
      <c r="L23" s="181"/>
      <c r="M23" s="181"/>
      <c r="N23" s="181"/>
      <c r="O23" s="181"/>
      <c r="P23" s="181"/>
      <c r="Q23" s="181"/>
      <c r="R23" s="181"/>
      <c r="S23" s="181"/>
      <c r="AB23" s="182"/>
      <c r="AC23" s="182"/>
      <c r="AD23" s="182"/>
      <c r="AE23" s="182"/>
      <c r="AF23" s="182"/>
      <c r="AG23" s="183"/>
      <c r="AH23" s="183"/>
      <c r="AI23" s="183"/>
      <c r="AL23" s="175"/>
      <c r="AM23" s="175"/>
      <c r="AN23" s="175"/>
      <c r="AO23" s="188"/>
      <c r="AP23" s="189"/>
      <c r="AQ23" s="189"/>
    </row>
    <row r="24" spans="3:43">
      <c r="C24" s="154" t="s">
        <v>106</v>
      </c>
      <c r="D24" s="171">
        <v>107.002</v>
      </c>
      <c r="E24" s="171">
        <v>194.154</v>
      </c>
      <c r="F24" s="171">
        <v>197.84399999999999</v>
      </c>
      <c r="G24" s="171"/>
      <c r="H24" s="171"/>
      <c r="I24" s="171"/>
      <c r="J24" s="173">
        <v>335</v>
      </c>
      <c r="K24" s="173">
        <v>275</v>
      </c>
      <c r="L24" s="173">
        <v>301</v>
      </c>
      <c r="M24" s="173">
        <v>99</v>
      </c>
      <c r="N24" s="173">
        <v>376</v>
      </c>
      <c r="O24" s="173">
        <v>270</v>
      </c>
      <c r="P24" s="171"/>
      <c r="Q24" s="171">
        <v>679</v>
      </c>
      <c r="R24" s="171">
        <v>568</v>
      </c>
      <c r="S24" s="171">
        <v>437</v>
      </c>
      <c r="T24" s="1">
        <v>439</v>
      </c>
      <c r="U24" s="1">
        <v>609</v>
      </c>
      <c r="V24" s="1">
        <v>567</v>
      </c>
      <c r="W24" s="1">
        <v>952</v>
      </c>
      <c r="Y24" s="1">
        <v>150</v>
      </c>
      <c r="Z24" s="1">
        <v>151</v>
      </c>
      <c r="AA24" s="1">
        <v>152</v>
      </c>
      <c r="AB24" s="191">
        <f>'[7]TABLE 4'!L236</f>
        <v>55.067</v>
      </c>
      <c r="AC24" s="191">
        <f>'[7]TABLE 4'!M236</f>
        <v>40.262</v>
      </c>
      <c r="AD24" s="191">
        <f>'[7]TABLE 4'!N236</f>
        <v>17.922000000000001</v>
      </c>
      <c r="AE24" s="191">
        <f>'[7]TABLE 4'!O236</f>
        <v>0.86099999999999999</v>
      </c>
      <c r="AF24" s="191">
        <f>'[7]TABLE 4'!P236</f>
        <v>130.82700000000003</v>
      </c>
      <c r="AG24" s="191">
        <f>'[8]TABLE 4'!Q234</f>
        <v>35.93</v>
      </c>
      <c r="AH24" s="191">
        <v>44.006410000000002</v>
      </c>
      <c r="AI24" s="191">
        <v>127.02787999999998</v>
      </c>
      <c r="AJ24" s="193">
        <v>72.649010000000004</v>
      </c>
      <c r="AK24" s="193">
        <v>279</v>
      </c>
      <c r="AL24" s="175">
        <v>304.76862</v>
      </c>
      <c r="AM24" s="175">
        <v>191.36194999999998</v>
      </c>
      <c r="AN24" s="175">
        <v>248</v>
      </c>
      <c r="AO24" s="184">
        <v>608.58149000000003</v>
      </c>
      <c r="AP24" s="194">
        <v>1545.4767200000001</v>
      </c>
      <c r="AQ24" s="194">
        <v>1312.0823</v>
      </c>
    </row>
    <row r="25" spans="3:43">
      <c r="C25" s="1" t="s">
        <v>107</v>
      </c>
      <c r="D25" s="181">
        <f t="shared" ref="D25:O25" si="8">D24*100/D$42</f>
        <v>0.41823920364991701</v>
      </c>
      <c r="E25" s="181">
        <f t="shared" si="8"/>
        <v>0.22621725562491626</v>
      </c>
      <c r="F25" s="181">
        <f t="shared" si="8"/>
        <v>0.19701895357904473</v>
      </c>
      <c r="G25" s="181" t="e">
        <f t="shared" si="8"/>
        <v>#DIV/0!</v>
      </c>
      <c r="H25" s="181" t="e">
        <f t="shared" si="8"/>
        <v>#DIV/0!</v>
      </c>
      <c r="I25" s="181" t="e">
        <f t="shared" si="8"/>
        <v>#DIV/0!</v>
      </c>
      <c r="J25" s="181">
        <f t="shared" si="8"/>
        <v>0.2729991606294464</v>
      </c>
      <c r="K25" s="181">
        <f t="shared" si="8"/>
        <v>0.20518559970154823</v>
      </c>
      <c r="L25" s="181">
        <f t="shared" si="8"/>
        <v>0.18512368230069989</v>
      </c>
      <c r="M25" s="181">
        <f t="shared" si="8"/>
        <v>5.1393597084581404E-2</v>
      </c>
      <c r="N25" s="181">
        <f t="shared" si="8"/>
        <v>0.17442858402030051</v>
      </c>
      <c r="O25" s="181">
        <f t="shared" si="8"/>
        <v>0.11262717485160327</v>
      </c>
      <c r="P25" s="171"/>
      <c r="Q25" s="181">
        <f>Q24*100/Q$42</f>
        <v>0.24356472580136024</v>
      </c>
      <c r="R25" s="179">
        <f t="shared" ref="R25:AM25" si="9">R24/R$42</f>
        <v>2.1915694029130896E-3</v>
      </c>
      <c r="S25" s="179">
        <f t="shared" si="9"/>
        <v>1.608486329706571E-3</v>
      </c>
      <c r="T25" s="179">
        <f t="shared" si="9"/>
        <v>1.3238802054276074E-3</v>
      </c>
      <c r="U25" s="179">
        <f t="shared" si="9"/>
        <v>1.9337507779457154E-3</v>
      </c>
      <c r="V25" s="179">
        <f t="shared" si="9"/>
        <v>1.3382342445221612E-3</v>
      </c>
      <c r="W25" s="179">
        <f t="shared" si="9"/>
        <v>2.1258873681648366E-3</v>
      </c>
      <c r="X25" s="179" t="e">
        <f t="shared" si="9"/>
        <v>#DIV/0!</v>
      </c>
      <c r="Y25" s="179">
        <f t="shared" si="9"/>
        <v>3.3174656665138744E-4</v>
      </c>
      <c r="Z25" s="179">
        <f t="shared" si="9"/>
        <v>3.3011236937606579E-4</v>
      </c>
      <c r="AA25" s="179">
        <f t="shared" si="9"/>
        <v>3.3229127954003892E-4</v>
      </c>
      <c r="AB25" s="179">
        <f t="shared" si="9"/>
        <v>9.5782398865178867E-5</v>
      </c>
      <c r="AC25" s="179">
        <f t="shared" si="9"/>
        <v>7.8248493586770997E-5</v>
      </c>
      <c r="AD25" s="179">
        <f t="shared" si="9"/>
        <v>3.6129756385310016E-5</v>
      </c>
      <c r="AE25" s="179">
        <f t="shared" si="9"/>
        <v>1.5763931385031011E-6</v>
      </c>
      <c r="AF25" s="179">
        <f t="shared" si="9"/>
        <v>1.8198514414651462E-4</v>
      </c>
      <c r="AG25" s="179">
        <f t="shared" si="9"/>
        <v>3.6801439615778956E-5</v>
      </c>
      <c r="AH25" s="179">
        <f t="shared" si="9"/>
        <v>5.0654905921655231E-5</v>
      </c>
      <c r="AI25" s="195">
        <f t="shared" si="9"/>
        <v>1.4134726442541386E-4</v>
      </c>
      <c r="AJ25" s="195">
        <f t="shared" si="9"/>
        <v>9.7575946119124194E-5</v>
      </c>
      <c r="AK25" s="195">
        <f t="shared" si="9"/>
        <v>4.0410900246082949E-4</v>
      </c>
      <c r="AL25" s="195">
        <f t="shared" si="9"/>
        <v>4.0128158972548283E-4</v>
      </c>
      <c r="AM25" s="195">
        <f t="shared" si="9"/>
        <v>2.5228353287441631E-4</v>
      </c>
      <c r="AN25" s="195">
        <v>2.9999999999999997E-4</v>
      </c>
      <c r="AO25" s="187">
        <v>7.4731351205909445E-4</v>
      </c>
      <c r="AP25" s="187">
        <v>1.8600041827622315E-3</v>
      </c>
      <c r="AQ25" s="187">
        <v>1.5360159205002335E-3</v>
      </c>
    </row>
    <row r="26" spans="3:43">
      <c r="D26" s="171"/>
      <c r="E26" s="171"/>
      <c r="F26" s="171"/>
      <c r="G26" s="171"/>
      <c r="H26" s="171"/>
      <c r="I26" s="171"/>
      <c r="J26" s="173"/>
      <c r="K26" s="173"/>
      <c r="L26" s="173"/>
      <c r="M26" s="173"/>
      <c r="N26" s="173"/>
      <c r="O26" s="173"/>
      <c r="P26" s="171"/>
      <c r="Q26" s="171"/>
      <c r="R26" s="171"/>
      <c r="S26" s="171"/>
      <c r="AB26" s="183"/>
      <c r="AC26" s="183"/>
      <c r="AD26" s="183"/>
      <c r="AE26" s="183"/>
      <c r="AF26" s="183"/>
      <c r="AG26" s="183"/>
      <c r="AH26" s="183"/>
      <c r="AI26" s="183"/>
      <c r="AL26" s="175"/>
      <c r="AM26" s="175"/>
      <c r="AN26" s="175"/>
      <c r="AO26" s="184"/>
      <c r="AP26" s="185"/>
      <c r="AQ26" s="185"/>
    </row>
    <row r="27" spans="3:43">
      <c r="C27" s="154" t="s">
        <v>59</v>
      </c>
      <c r="D27" s="171">
        <v>906.81600000000003</v>
      </c>
      <c r="E27" s="171">
        <v>4126.1679999999997</v>
      </c>
      <c r="F27" s="171">
        <v>5144.491</v>
      </c>
      <c r="G27" s="171"/>
      <c r="H27" s="171"/>
      <c r="I27" s="171"/>
      <c r="J27" s="173">
        <v>7052</v>
      </c>
      <c r="K27" s="173">
        <v>8863</v>
      </c>
      <c r="L27" s="173">
        <v>9530</v>
      </c>
      <c r="M27" s="173">
        <v>13828</v>
      </c>
      <c r="N27" s="173">
        <v>14576</v>
      </c>
      <c r="O27" s="173">
        <v>16539</v>
      </c>
      <c r="P27" s="171">
        <v>13119</v>
      </c>
      <c r="Q27" s="171">
        <v>16152</v>
      </c>
      <c r="R27" s="171">
        <v>14850</v>
      </c>
      <c r="S27" s="171">
        <v>14214</v>
      </c>
      <c r="T27" s="171">
        <v>16985</v>
      </c>
      <c r="U27" s="171">
        <v>18458</v>
      </c>
      <c r="V27" s="171">
        <v>22240.9</v>
      </c>
      <c r="W27" s="171">
        <v>29172</v>
      </c>
      <c r="Y27" s="171">
        <v>10500</v>
      </c>
      <c r="Z27" s="171">
        <v>10501</v>
      </c>
      <c r="AA27" s="171">
        <v>10502</v>
      </c>
      <c r="AB27" s="172">
        <f>'[7]TABLE 4'!L300</f>
        <v>11389.738000000001</v>
      </c>
      <c r="AC27" s="172">
        <f>'[7]TABLE 4'!M300</f>
        <v>7915.7490000000016</v>
      </c>
      <c r="AD27" s="172">
        <f>'[7]TABLE 4'!N300</f>
        <v>10525.731</v>
      </c>
      <c r="AE27" s="172">
        <f>'[7]TABLE 4'!O300</f>
        <v>14163.686999999998</v>
      </c>
      <c r="AF27" s="172">
        <f>'[7]TABLE 4'!P300</f>
        <v>16816.023000000001</v>
      </c>
      <c r="AG27" s="172">
        <f>'[8]TABLE 4'!Q298</f>
        <v>22050.907000000003</v>
      </c>
      <c r="AH27" s="172">
        <v>32802.551239999986</v>
      </c>
      <c r="AI27" s="172">
        <v>31187.42588000001</v>
      </c>
      <c r="AJ27" s="174">
        <v>26596.714369999991</v>
      </c>
      <c r="AK27" s="174">
        <v>31508.616099999996</v>
      </c>
      <c r="AL27" s="175">
        <v>32259.859779999999</v>
      </c>
      <c r="AM27" s="175">
        <v>36859.412660000002</v>
      </c>
      <c r="AN27" s="175">
        <v>38393</v>
      </c>
      <c r="AO27" s="186">
        <v>39797.235680000005</v>
      </c>
      <c r="AP27" s="186">
        <v>39282.800979999993</v>
      </c>
      <c r="AQ27" s="186">
        <v>43510.174849999989</v>
      </c>
    </row>
    <row r="28" spans="3:43" s="177" customFormat="1">
      <c r="D28" s="178">
        <f t="shared" ref="D28:Q28" si="10">D27*100/D$42</f>
        <v>3.5444758200501223</v>
      </c>
      <c r="E28" s="178">
        <f t="shared" si="10"/>
        <v>4.8075774962521987</v>
      </c>
      <c r="F28" s="178">
        <f t="shared" si="10"/>
        <v>5.1230375119630285</v>
      </c>
      <c r="G28" s="178" t="e">
        <f t="shared" si="10"/>
        <v>#DIV/0!</v>
      </c>
      <c r="H28" s="178" t="e">
        <f t="shared" si="10"/>
        <v>#DIV/0!</v>
      </c>
      <c r="I28" s="178" t="e">
        <f t="shared" si="10"/>
        <v>#DIV/0!</v>
      </c>
      <c r="J28" s="178">
        <f t="shared" si="10"/>
        <v>5.7468360619667349</v>
      </c>
      <c r="K28" s="178">
        <f t="shared" si="10"/>
        <v>6.6129453460175345</v>
      </c>
      <c r="L28" s="178">
        <f t="shared" si="10"/>
        <v>5.8612248914474092</v>
      </c>
      <c r="M28" s="178">
        <f t="shared" si="10"/>
        <v>7.1784915200564807</v>
      </c>
      <c r="N28" s="178">
        <f t="shared" si="10"/>
        <v>6.7618910656380331</v>
      </c>
      <c r="O28" s="178">
        <f t="shared" si="10"/>
        <v>6.8990401661876533</v>
      </c>
      <c r="P28" s="178">
        <f t="shared" si="10"/>
        <v>5.8886105949206859</v>
      </c>
      <c r="Q28" s="178">
        <f t="shared" si="10"/>
        <v>5.7938990443940659</v>
      </c>
      <c r="R28" s="179">
        <f t="shared" ref="R28:AM28" si="11">R27/R$42</f>
        <v>5.7297193016301727E-2</v>
      </c>
      <c r="S28" s="179">
        <f t="shared" si="11"/>
        <v>5.2318134303087412E-2</v>
      </c>
      <c r="T28" s="179">
        <f t="shared" si="11"/>
        <v>5.1221196558514599E-2</v>
      </c>
      <c r="U28" s="179">
        <f t="shared" si="11"/>
        <v>5.8609477601513978E-2</v>
      </c>
      <c r="V28" s="179">
        <f t="shared" si="11"/>
        <v>5.2493005306865848E-2</v>
      </c>
      <c r="W28" s="179">
        <f t="shared" si="11"/>
        <v>6.5143262924479639E-2</v>
      </c>
      <c r="X28" s="179" t="e">
        <f t="shared" si="11"/>
        <v>#DIV/0!</v>
      </c>
      <c r="Y28" s="179">
        <f t="shared" si="11"/>
        <v>2.3222259665597121E-2</v>
      </c>
      <c r="Z28" s="179">
        <f t="shared" si="11"/>
        <v>2.2957019806742161E-2</v>
      </c>
      <c r="AA28" s="179">
        <f t="shared" si="11"/>
        <v>2.2958704064009794E-2</v>
      </c>
      <c r="AB28" s="179">
        <f t="shared" si="11"/>
        <v>1.9811074292877491E-2</v>
      </c>
      <c r="AC28" s="179">
        <f t="shared" si="11"/>
        <v>1.538411988626966E-2</v>
      </c>
      <c r="AD28" s="179">
        <f t="shared" si="11"/>
        <v>2.1219288963692975E-2</v>
      </c>
      <c r="AE28" s="179">
        <f t="shared" si="11"/>
        <v>2.5932101048438523E-2</v>
      </c>
      <c r="AF28" s="179">
        <f t="shared" si="11"/>
        <v>2.3391703315264471E-2</v>
      </c>
      <c r="AG28" s="179">
        <f t="shared" si="11"/>
        <v>2.2585725645245133E-2</v>
      </c>
      <c r="AH28" s="179">
        <f t="shared" si="11"/>
        <v>3.7758366271015385E-2</v>
      </c>
      <c r="AI28" s="179">
        <f t="shared" si="11"/>
        <v>3.47030693782212E-2</v>
      </c>
      <c r="AJ28" s="179">
        <f t="shared" si="11"/>
        <v>3.5722435423591527E-2</v>
      </c>
      <c r="AK28" s="179">
        <f t="shared" si="11"/>
        <v>4.5637689681334158E-2</v>
      </c>
      <c r="AL28" s="179">
        <f t="shared" si="11"/>
        <v>4.2475789721525672E-2</v>
      </c>
      <c r="AM28" s="179">
        <f t="shared" si="11"/>
        <v>4.8593896778020861E-2</v>
      </c>
      <c r="AN28" s="179">
        <v>0.05</v>
      </c>
      <c r="AO28" s="187">
        <v>4.886939950517441E-2</v>
      </c>
      <c r="AP28" s="187">
        <v>4.7277434326811647E-2</v>
      </c>
      <c r="AQ28" s="187">
        <v>5.0936074111623063E-2</v>
      </c>
    </row>
    <row r="29" spans="3:43">
      <c r="C29" s="154" t="s">
        <v>108</v>
      </c>
      <c r="D29" s="171"/>
      <c r="E29" s="171"/>
      <c r="F29" s="171"/>
      <c r="G29" s="171"/>
      <c r="H29" s="171"/>
      <c r="I29" s="171"/>
      <c r="J29" s="196" t="s">
        <v>25</v>
      </c>
      <c r="K29" s="173"/>
      <c r="L29" s="173"/>
      <c r="M29" s="173"/>
      <c r="N29" s="173"/>
      <c r="O29" s="173"/>
      <c r="P29" s="171"/>
      <c r="Q29" s="171"/>
      <c r="R29" s="171"/>
      <c r="S29" s="171"/>
      <c r="AB29" s="182"/>
      <c r="AC29" s="182"/>
      <c r="AD29" s="182"/>
      <c r="AE29" s="182"/>
      <c r="AF29" s="182"/>
      <c r="AG29" s="183"/>
      <c r="AH29" s="183"/>
      <c r="AI29" s="183"/>
      <c r="AL29" s="175"/>
      <c r="AM29" s="175"/>
      <c r="AN29" s="175"/>
      <c r="AO29" s="188"/>
      <c r="AP29" s="189"/>
      <c r="AQ29" s="189"/>
    </row>
    <row r="30" spans="3:43">
      <c r="C30" s="1" t="s">
        <v>109</v>
      </c>
      <c r="D30" s="172">
        <v>8029.34</v>
      </c>
      <c r="E30" s="172">
        <v>14978.46</v>
      </c>
      <c r="F30" s="171">
        <v>18321.202000000001</v>
      </c>
      <c r="G30" s="171"/>
      <c r="H30" s="171"/>
      <c r="I30" s="171"/>
      <c r="J30" s="173">
        <v>17229</v>
      </c>
      <c r="K30" s="173">
        <v>20232</v>
      </c>
      <c r="L30" s="173">
        <v>20899</v>
      </c>
      <c r="M30" s="173">
        <v>26666</v>
      </c>
      <c r="N30" s="173">
        <v>37527</v>
      </c>
      <c r="O30" s="173">
        <v>35000</v>
      </c>
      <c r="P30" s="171">
        <v>28952</v>
      </c>
      <c r="Q30" s="171">
        <v>41137</v>
      </c>
      <c r="R30" s="171">
        <v>35582</v>
      </c>
      <c r="S30" s="171">
        <v>37778</v>
      </c>
      <c r="T30" s="190">
        <v>44971</v>
      </c>
      <c r="U30" s="190">
        <v>44104</v>
      </c>
      <c r="V30" s="190">
        <v>54258</v>
      </c>
      <c r="W30" s="190">
        <v>64369</v>
      </c>
      <c r="Y30" s="190">
        <v>41750</v>
      </c>
      <c r="Z30" s="190">
        <v>41751</v>
      </c>
      <c r="AA30" s="190">
        <v>41752</v>
      </c>
      <c r="AB30" s="191">
        <f>'[7]TABLE 4'!L391</f>
        <v>14549.490000000002</v>
      </c>
      <c r="AC30" s="191">
        <f>'[7]TABLE 4'!M391</f>
        <v>9822.2759999999998</v>
      </c>
      <c r="AD30" s="191">
        <f>'[7]TABLE 4'!N391</f>
        <v>7589.5980000000009</v>
      </c>
      <c r="AE30" s="191">
        <f>'[7]TABLE 4'!O391</f>
        <v>21710.812000000002</v>
      </c>
      <c r="AF30" s="191">
        <f>'[7]TABLE 4'!P391</f>
        <v>47097.12999999999</v>
      </c>
      <c r="AG30" s="191">
        <f>'[8]TABLE 4'!Q391</f>
        <v>107755.54200000002</v>
      </c>
      <c r="AH30" s="191">
        <v>129319.85178999972</v>
      </c>
      <c r="AI30" s="191">
        <v>96065.903570000068</v>
      </c>
      <c r="AJ30" s="174">
        <v>85834.873719999989</v>
      </c>
      <c r="AK30" s="174">
        <v>78456.88817999998</v>
      </c>
      <c r="AL30" s="175">
        <v>77382.430710000001</v>
      </c>
      <c r="AM30" s="175">
        <v>92816.067030000006</v>
      </c>
      <c r="AN30" s="175">
        <v>94523</v>
      </c>
      <c r="AO30" s="176">
        <v>91728.464500000002</v>
      </c>
      <c r="AP30" s="194">
        <v>90668.964830000012</v>
      </c>
      <c r="AQ30" s="194">
        <v>95203.633519999988</v>
      </c>
    </row>
    <row r="31" spans="3:43">
      <c r="C31" s="1" t="s">
        <v>110</v>
      </c>
      <c r="D31" s="181">
        <f t="shared" ref="D31:Q31" si="12">D30*100/D$42</f>
        <v>31.384317745784426</v>
      </c>
      <c r="E31" s="181">
        <f t="shared" si="12"/>
        <v>17.45205411522597</v>
      </c>
      <c r="F31" s="181">
        <f t="shared" si="12"/>
        <v>18.244799166769283</v>
      </c>
      <c r="G31" s="181" t="e">
        <f t="shared" si="12"/>
        <v>#DIV/0!</v>
      </c>
      <c r="H31" s="181" t="e">
        <f t="shared" si="12"/>
        <v>#DIV/0!</v>
      </c>
      <c r="I31" s="181" t="e">
        <f t="shared" si="12"/>
        <v>#DIV/0!</v>
      </c>
      <c r="J31" s="181">
        <f t="shared" si="12"/>
        <v>14.040306085029052</v>
      </c>
      <c r="K31" s="181">
        <f t="shared" si="12"/>
        <v>15.095691102406267</v>
      </c>
      <c r="L31" s="181">
        <f t="shared" si="12"/>
        <v>12.85348782857916</v>
      </c>
      <c r="M31" s="181">
        <f t="shared" si="12"/>
        <v>13.843047069267149</v>
      </c>
      <c r="N31" s="181">
        <f t="shared" si="12"/>
        <v>17.408993278004832</v>
      </c>
      <c r="O31" s="181">
        <f t="shared" si="12"/>
        <v>14.599818962244868</v>
      </c>
      <c r="P31" s="181">
        <f t="shared" si="12"/>
        <v>12.995430592586608</v>
      </c>
      <c r="Q31" s="181">
        <f t="shared" si="12"/>
        <v>14.756291789824088</v>
      </c>
      <c r="R31" s="179">
        <f t="shared" ref="R31:AM31" si="13">R30/R$42</f>
        <v>0.13728947622262949</v>
      </c>
      <c r="S31" s="179">
        <f t="shared" si="13"/>
        <v>0.13905125071774563</v>
      </c>
      <c r="T31" s="179">
        <f t="shared" si="13"/>
        <v>0.13561780573641213</v>
      </c>
      <c r="U31" s="179">
        <f t="shared" si="13"/>
        <v>0.14004292990232811</v>
      </c>
      <c r="V31" s="179">
        <f t="shared" si="13"/>
        <v>0.12805981241496195</v>
      </c>
      <c r="W31" s="179">
        <f t="shared" si="13"/>
        <v>0.14374080252248148</v>
      </c>
      <c r="X31" s="179" t="e">
        <f t="shared" si="13"/>
        <v>#DIV/0!</v>
      </c>
      <c r="Y31" s="179">
        <f t="shared" si="13"/>
        <v>9.2336127717969493E-2</v>
      </c>
      <c r="Z31" s="179">
        <f t="shared" si="13"/>
        <v>9.1274977045166364E-2</v>
      </c>
      <c r="AA31" s="179">
        <f t="shared" si="13"/>
        <v>9.1275167785234895E-2</v>
      </c>
      <c r="AB31" s="179">
        <f t="shared" si="13"/>
        <v>2.5307081454681232E-2</v>
      </c>
      <c r="AC31" s="179">
        <f t="shared" si="13"/>
        <v>1.9089421802034046E-2</v>
      </c>
      <c r="AD31" s="179">
        <f t="shared" si="13"/>
        <v>1.5300207945677722E-2</v>
      </c>
      <c r="AE31" s="179">
        <f t="shared" si="13"/>
        <v>3.9750029115134485E-2</v>
      </c>
      <c r="AF31" s="179">
        <f t="shared" si="13"/>
        <v>6.5513831181156293E-2</v>
      </c>
      <c r="AG31" s="179">
        <f t="shared" si="13"/>
        <v>0.11036902510933853</v>
      </c>
      <c r="AH31" s="179">
        <f t="shared" si="13"/>
        <v>0.14885751703501451</v>
      </c>
      <c r="AI31" s="179">
        <f t="shared" si="13"/>
        <v>0.1068950585822192</v>
      </c>
      <c r="AJ31" s="179">
        <f t="shared" si="13"/>
        <v>0.11528607221549954</v>
      </c>
      <c r="AK31" s="179">
        <f t="shared" si="13"/>
        <v>0.11363847605233203</v>
      </c>
      <c r="AL31" s="179">
        <f t="shared" si="13"/>
        <v>0.10188760513510486</v>
      </c>
      <c r="AM31" s="179">
        <f t="shared" si="13"/>
        <v>0.12236479246703454</v>
      </c>
      <c r="AN31" s="179">
        <v>0.122</v>
      </c>
      <c r="AO31" s="197">
        <v>0.11263885295177638</v>
      </c>
      <c r="AP31" s="197">
        <v>0.10912144560192513</v>
      </c>
      <c r="AQ31" s="197">
        <v>0.11145207642553343</v>
      </c>
    </row>
    <row r="32" spans="3:43">
      <c r="D32" s="171"/>
      <c r="E32" s="171"/>
      <c r="F32" s="171"/>
      <c r="G32" s="171"/>
      <c r="H32" s="171"/>
      <c r="I32" s="171"/>
      <c r="J32" s="173"/>
      <c r="K32" s="173"/>
      <c r="L32" s="173"/>
      <c r="M32" s="173"/>
      <c r="N32" s="173"/>
      <c r="O32" s="173"/>
      <c r="P32" s="171"/>
      <c r="Q32" s="171"/>
      <c r="R32" s="171"/>
      <c r="S32" s="171"/>
      <c r="AB32" s="182"/>
      <c r="AC32" s="182"/>
      <c r="AD32" s="182"/>
      <c r="AE32" s="182"/>
      <c r="AF32" s="182"/>
      <c r="AG32" s="183"/>
      <c r="AH32" s="183"/>
      <c r="AI32" s="183"/>
      <c r="AL32" s="175"/>
      <c r="AM32" s="175"/>
      <c r="AN32" s="175"/>
      <c r="AO32" s="184"/>
      <c r="AP32" s="185"/>
      <c r="AQ32" s="185"/>
    </row>
    <row r="33" spans="2:44">
      <c r="C33" s="154" t="s">
        <v>111</v>
      </c>
      <c r="D33" s="171">
        <v>3776.87</v>
      </c>
      <c r="E33" s="171">
        <v>20455.561000000002</v>
      </c>
      <c r="F33" s="171">
        <v>23748.646000000001</v>
      </c>
      <c r="G33" s="171"/>
      <c r="H33" s="171"/>
      <c r="I33" s="171"/>
      <c r="J33" s="173">
        <v>25240</v>
      </c>
      <c r="K33" s="173">
        <v>33958</v>
      </c>
      <c r="L33" s="173">
        <v>47807</v>
      </c>
      <c r="M33" s="173">
        <v>57455</v>
      </c>
      <c r="N33" s="173">
        <v>60568</v>
      </c>
      <c r="O33" s="173">
        <v>70131</v>
      </c>
      <c r="P33" s="171">
        <v>57591</v>
      </c>
      <c r="Q33" s="171">
        <v>85595</v>
      </c>
      <c r="R33" s="171">
        <v>68320</v>
      </c>
      <c r="S33" s="171">
        <v>71274</v>
      </c>
      <c r="T33" s="190">
        <v>92285</v>
      </c>
      <c r="U33" s="190">
        <v>81943</v>
      </c>
      <c r="V33" s="190">
        <v>109671</v>
      </c>
      <c r="W33" s="190">
        <v>103121</v>
      </c>
      <c r="Y33" s="190">
        <v>106720</v>
      </c>
      <c r="Z33" s="190">
        <v>106721</v>
      </c>
      <c r="AA33" s="190">
        <v>106722</v>
      </c>
      <c r="AB33" s="191">
        <f>'[7]TABLE 4'!L474</f>
        <v>54925.560000000005</v>
      </c>
      <c r="AC33" s="191">
        <f>'[7]TABLE 4'!M474</f>
        <v>44695.383999999991</v>
      </c>
      <c r="AD33" s="191">
        <f>'[7]TABLE 4'!N474</f>
        <v>38969.856</v>
      </c>
      <c r="AE33" s="191">
        <f>'[7]TABLE 4'!O474</f>
        <v>54848.415000000001</v>
      </c>
      <c r="AF33" s="191">
        <f>'[7]TABLE 4'!P474</f>
        <v>117314.09</v>
      </c>
      <c r="AG33" s="191">
        <f>'[8]TABLE 4'!Q477</f>
        <v>168184.65</v>
      </c>
      <c r="AH33" s="191">
        <v>155945.25984999994</v>
      </c>
      <c r="AI33" s="191">
        <v>119693.21930999993</v>
      </c>
      <c r="AJ33" s="174">
        <v>92554.504330000025</v>
      </c>
      <c r="AK33" s="174">
        <v>97871.302409999989</v>
      </c>
      <c r="AL33" s="175">
        <v>108282.86706999999</v>
      </c>
      <c r="AM33" s="175">
        <v>116105.28281999998</v>
      </c>
      <c r="AN33" s="175">
        <v>117278</v>
      </c>
      <c r="AO33" s="186">
        <v>126865.26672</v>
      </c>
      <c r="AP33" s="192">
        <v>147136.72433000003</v>
      </c>
      <c r="AQ33" s="192">
        <v>171484.71369</v>
      </c>
    </row>
    <row r="34" spans="2:44">
      <c r="D34" s="181">
        <f t="shared" ref="D34:Q34" si="14">D33*100/D$42</f>
        <v>14.762668932256053</v>
      </c>
      <c r="E34" s="181">
        <f t="shared" si="14"/>
        <v>23.83366230769424</v>
      </c>
      <c r="F34" s="181">
        <f t="shared" si="14"/>
        <v>23.649609711890008</v>
      </c>
      <c r="G34" s="181" t="e">
        <f t="shared" si="14"/>
        <v>#DIV/0!</v>
      </c>
      <c r="H34" s="181" t="e">
        <f t="shared" si="14"/>
        <v>#DIV/0!</v>
      </c>
      <c r="I34" s="181" t="e">
        <f t="shared" si="14"/>
        <v>#DIV/0!</v>
      </c>
      <c r="J34" s="181">
        <f t="shared" si="14"/>
        <v>20.568653176976799</v>
      </c>
      <c r="K34" s="181">
        <f t="shared" si="14"/>
        <v>25.337063980600636</v>
      </c>
      <c r="L34" s="181">
        <f t="shared" si="14"/>
        <v>29.402683985878937</v>
      </c>
      <c r="M34" s="181">
        <f t="shared" si="14"/>
        <v>29.826455762571964</v>
      </c>
      <c r="N34" s="181">
        <f t="shared" si="14"/>
        <v>28.097847013142452</v>
      </c>
      <c r="O34" s="181">
        <f t="shared" si="14"/>
        <v>29.254282961176997</v>
      </c>
      <c r="P34" s="181">
        <f t="shared" si="14"/>
        <v>25.85036761735477</v>
      </c>
      <c r="Q34" s="181">
        <f t="shared" si="14"/>
        <v>30.703862599362928</v>
      </c>
      <c r="R34" s="179">
        <f t="shared" ref="R34:AM34" si="15">R33/R$42</f>
        <v>0.2636056718433491</v>
      </c>
      <c r="S34" s="179">
        <f t="shared" si="15"/>
        <v>0.26234154385241676</v>
      </c>
      <c r="T34" s="179">
        <f t="shared" si="15"/>
        <v>0.27830133202252105</v>
      </c>
      <c r="U34" s="179">
        <f t="shared" si="15"/>
        <v>0.26019267651429517</v>
      </c>
      <c r="V34" s="179">
        <f t="shared" si="15"/>
        <v>0.2588456575502468</v>
      </c>
      <c r="W34" s="179">
        <f t="shared" si="15"/>
        <v>0.23027692362660307</v>
      </c>
      <c r="X34" s="179" t="e">
        <f t="shared" si="15"/>
        <v>#DIV/0!</v>
      </c>
      <c r="Y34" s="179">
        <f t="shared" si="15"/>
        <v>0.23602662395357377</v>
      </c>
      <c r="Z34" s="179">
        <f t="shared" si="15"/>
        <v>0.23331074286213982</v>
      </c>
      <c r="AA34" s="179">
        <f t="shared" si="15"/>
        <v>0.23330782852021073</v>
      </c>
      <c r="AB34" s="179">
        <f t="shared" si="15"/>
        <v>9.5536381059678474E-2</v>
      </c>
      <c r="AC34" s="179">
        <f t="shared" si="15"/>
        <v>8.6864697935578619E-2</v>
      </c>
      <c r="AD34" s="179">
        <f t="shared" si="15"/>
        <v>7.8561064817018841E-2</v>
      </c>
      <c r="AE34" s="179">
        <f t="shared" si="15"/>
        <v>0.1004212137790599</v>
      </c>
      <c r="AF34" s="179">
        <f t="shared" si="15"/>
        <v>0.16318819187986566</v>
      </c>
      <c r="AG34" s="179">
        <f t="shared" si="15"/>
        <v>0.17226376958741771</v>
      </c>
      <c r="AH34" s="179">
        <f t="shared" si="15"/>
        <v>0.17950549628178772</v>
      </c>
      <c r="AI34" s="179">
        <f t="shared" si="15"/>
        <v>0.13318579448653015</v>
      </c>
      <c r="AJ34" s="179">
        <f t="shared" si="15"/>
        <v>0.12431130620481035</v>
      </c>
      <c r="AK34" s="179">
        <f t="shared" si="15"/>
        <v>0.14175868955715867</v>
      </c>
      <c r="AL34" s="179">
        <f t="shared" si="15"/>
        <v>0.14257347438815299</v>
      </c>
      <c r="AM34" s="179">
        <f t="shared" si="15"/>
        <v>0.15306831339883856</v>
      </c>
      <c r="AN34" s="179">
        <v>0.151</v>
      </c>
      <c r="AO34" s="197">
        <v>0.15578542822726493</v>
      </c>
      <c r="AP34" s="197">
        <v>0.17708123270322276</v>
      </c>
      <c r="AQ34" s="197">
        <v>0.20075207961441469</v>
      </c>
    </row>
    <row r="35" spans="2:44">
      <c r="D35" s="171"/>
      <c r="E35" s="171"/>
      <c r="F35" s="171"/>
      <c r="G35" s="171"/>
      <c r="H35" s="171"/>
      <c r="I35" s="171"/>
      <c r="J35" s="173"/>
      <c r="K35" s="173"/>
      <c r="L35" s="173"/>
      <c r="M35" s="173"/>
      <c r="N35" s="173"/>
      <c r="O35" s="173"/>
      <c r="P35" s="171"/>
      <c r="Q35" s="171"/>
      <c r="R35" s="171"/>
      <c r="S35" s="171"/>
      <c r="AB35" s="182"/>
      <c r="AC35" s="182"/>
      <c r="AD35" s="182"/>
      <c r="AE35" s="182"/>
      <c r="AF35" s="182"/>
      <c r="AG35" s="183"/>
      <c r="AH35" s="183"/>
      <c r="AL35" s="175"/>
      <c r="AM35" s="175"/>
      <c r="AN35" s="175"/>
      <c r="AO35" s="188"/>
      <c r="AP35" s="189"/>
      <c r="AQ35" s="189"/>
    </row>
    <row r="36" spans="2:44">
      <c r="C36" s="154" t="s">
        <v>60</v>
      </c>
      <c r="D36" s="171">
        <v>2320.9679999999998</v>
      </c>
      <c r="E36" s="171">
        <v>14618.562</v>
      </c>
      <c r="F36" s="171">
        <v>18085.966</v>
      </c>
      <c r="G36" s="171"/>
      <c r="H36" s="171"/>
      <c r="I36" s="171"/>
      <c r="J36" s="173">
        <v>22829</v>
      </c>
      <c r="K36" s="173">
        <v>25478</v>
      </c>
      <c r="L36" s="173">
        <v>31323</v>
      </c>
      <c r="M36" s="173">
        <v>36016</v>
      </c>
      <c r="N36" s="173">
        <v>35025</v>
      </c>
      <c r="O36" s="173">
        <v>46173</v>
      </c>
      <c r="P36" s="171">
        <v>39854</v>
      </c>
      <c r="Q36" s="198">
        <v>46940</v>
      </c>
      <c r="R36" s="171">
        <v>61106</v>
      </c>
      <c r="S36" s="171">
        <v>59139</v>
      </c>
      <c r="T36" s="190">
        <v>74396</v>
      </c>
      <c r="U36" s="190">
        <v>56806</v>
      </c>
      <c r="V36" s="190">
        <v>94579</v>
      </c>
      <c r="W36" s="190">
        <v>120634</v>
      </c>
      <c r="Y36" s="190">
        <v>52140</v>
      </c>
      <c r="Z36" s="190">
        <v>52141</v>
      </c>
      <c r="AA36" s="190">
        <v>52142</v>
      </c>
      <c r="AB36" s="191">
        <f>'[7]TABLE 4'!L610</f>
        <v>235946.75899999999</v>
      </c>
      <c r="AC36" s="191">
        <f>'[7]TABLE 4'!M610</f>
        <v>188794.18100000001</v>
      </c>
      <c r="AD36" s="191">
        <f>'[7]TABLE 4'!N610</f>
        <v>158362.22299999988</v>
      </c>
      <c r="AE36" s="191">
        <f>'[7]TABLE 4'!O610</f>
        <v>249750.77000000002</v>
      </c>
      <c r="AF36" s="191">
        <f>'[7]TABLE 4'!P610</f>
        <v>318715.609</v>
      </c>
      <c r="AG36" s="191">
        <f>'[8]TABLE 4'!Q614</f>
        <v>319065.598</v>
      </c>
      <c r="AH36" s="191">
        <v>274552.24666999996</v>
      </c>
      <c r="AI36" s="191">
        <v>268937.82907000068</v>
      </c>
      <c r="AJ36" s="191">
        <v>226243.86912000002</v>
      </c>
      <c r="AK36" s="191">
        <v>134530.40850000014</v>
      </c>
      <c r="AL36" s="175">
        <v>131228.87471</v>
      </c>
      <c r="AM36" s="175">
        <v>130961.59332000003</v>
      </c>
      <c r="AN36" s="175">
        <v>120863</v>
      </c>
      <c r="AO36" s="176">
        <v>131899.10038000002</v>
      </c>
      <c r="AP36" s="194">
        <v>114173.86784000001</v>
      </c>
      <c r="AQ36" s="194">
        <v>116668.41570000001</v>
      </c>
    </row>
    <row r="37" spans="2:44">
      <c r="C37" s="1" t="s">
        <v>61</v>
      </c>
      <c r="D37" s="181">
        <f t="shared" ref="D37:Q37" si="16">D36*100/D$42</f>
        <v>9.0719781687906824</v>
      </c>
      <c r="E37" s="181">
        <f t="shared" si="16"/>
        <v>17.032721328546859</v>
      </c>
      <c r="F37" s="181">
        <f t="shared" si="16"/>
        <v>18.010544144811981</v>
      </c>
      <c r="G37" s="181" t="e">
        <f t="shared" si="16"/>
        <v>#DIV/0!</v>
      </c>
      <c r="H37" s="181" t="e">
        <f t="shared" si="16"/>
        <v>#DIV/0!</v>
      </c>
      <c r="I37" s="181" t="e">
        <f t="shared" si="16"/>
        <v>#DIV/0!</v>
      </c>
      <c r="J37" s="181">
        <f t="shared" si="16"/>
        <v>18.603874143312336</v>
      </c>
      <c r="K37" s="181">
        <f t="shared" si="16"/>
        <v>19.009886215258348</v>
      </c>
      <c r="L37" s="181">
        <f t="shared" si="16"/>
        <v>19.264548507324992</v>
      </c>
      <c r="M37" s="181">
        <f t="shared" si="16"/>
        <v>18.696886793922058</v>
      </c>
      <c r="N37" s="181">
        <f t="shared" si="16"/>
        <v>16.248300944976133</v>
      </c>
      <c r="O37" s="181">
        <f t="shared" si="16"/>
        <v>19.260498312678067</v>
      </c>
      <c r="P37" s="181">
        <f t="shared" si="16"/>
        <v>17.888915820563231</v>
      </c>
      <c r="Q37" s="181">
        <f t="shared" si="16"/>
        <v>16.837891353631591</v>
      </c>
      <c r="R37" s="179">
        <f t="shared" ref="R37:AM37" si="17">R36/R$42</f>
        <v>0.2357711970676184</v>
      </c>
      <c r="S37" s="179">
        <f t="shared" si="17"/>
        <v>0.21767568204237275</v>
      </c>
      <c r="T37" s="179">
        <f t="shared" si="17"/>
        <v>0.22435396756945847</v>
      </c>
      <c r="U37" s="179">
        <f t="shared" si="17"/>
        <v>0.18037544612805304</v>
      </c>
      <c r="V37" s="179">
        <f t="shared" si="17"/>
        <v>0.22322549667136063</v>
      </c>
      <c r="W37" s="179">
        <f t="shared" si="17"/>
        <v>0.26938476551596313</v>
      </c>
      <c r="X37" s="179" t="e">
        <f t="shared" si="17"/>
        <v>#DIV/0!</v>
      </c>
      <c r="Y37" s="179">
        <f t="shared" si="17"/>
        <v>0.11531510656802227</v>
      </c>
      <c r="Z37" s="179">
        <f t="shared" si="17"/>
        <v>0.11398933146779765</v>
      </c>
      <c r="AA37" s="179">
        <f t="shared" si="17"/>
        <v>0.11398902564326782</v>
      </c>
      <c r="AB37" s="179">
        <f t="shared" si="17"/>
        <v>0.41040090401663848</v>
      </c>
      <c r="AC37" s="179">
        <f t="shared" si="17"/>
        <v>0.36691819236993156</v>
      </c>
      <c r="AD37" s="179">
        <f t="shared" si="17"/>
        <v>0.31924944412599787</v>
      </c>
      <c r="AE37" s="179">
        <f t="shared" si="17"/>
        <v>0.45726527312876442</v>
      </c>
      <c r="AF37" s="179">
        <f t="shared" si="17"/>
        <v>0.44334507437768333</v>
      </c>
      <c r="AG37" s="179">
        <f t="shared" si="17"/>
        <v>0.3268041563670861</v>
      </c>
      <c r="AH37" s="179">
        <f t="shared" si="17"/>
        <v>0.31603164688162311</v>
      </c>
      <c r="AI37" s="179">
        <f t="shared" si="17"/>
        <v>0.29925419868106234</v>
      </c>
      <c r="AJ37" s="179">
        <f t="shared" si="17"/>
        <v>0.30387144412615269</v>
      </c>
      <c r="AK37" s="179">
        <f t="shared" si="17"/>
        <v>0.19485644867234031</v>
      </c>
      <c r="AL37" s="179">
        <f t="shared" si="17"/>
        <v>0.17278593662797373</v>
      </c>
      <c r="AM37" s="179">
        <f t="shared" si="17"/>
        <v>0.1726542472713733</v>
      </c>
      <c r="AN37" s="179">
        <v>0.156</v>
      </c>
      <c r="AO37" s="197">
        <v>0.16196677283499511</v>
      </c>
      <c r="AP37" s="197">
        <v>0.13740994542094573</v>
      </c>
      <c r="AQ37" s="197">
        <v>0.13658026172195098</v>
      </c>
    </row>
    <row r="38" spans="2:44">
      <c r="D38" s="171"/>
      <c r="E38" s="171"/>
      <c r="F38" s="171"/>
      <c r="G38" s="171"/>
      <c r="H38" s="171"/>
      <c r="I38" s="171"/>
      <c r="J38" s="173"/>
      <c r="K38" s="173"/>
      <c r="L38" s="173"/>
      <c r="M38" s="173"/>
      <c r="N38" s="173"/>
      <c r="O38" s="173"/>
      <c r="P38" s="171"/>
      <c r="Q38" s="171"/>
      <c r="R38" s="171"/>
      <c r="S38" s="171"/>
      <c r="AB38" s="182"/>
      <c r="AC38" s="182"/>
      <c r="AD38" s="182"/>
      <c r="AE38" s="182"/>
      <c r="AF38" s="182"/>
      <c r="AG38" s="182"/>
      <c r="AH38" s="182"/>
      <c r="AL38" s="175"/>
      <c r="AM38" s="175"/>
      <c r="AN38" s="175"/>
      <c r="AO38" s="184"/>
      <c r="AP38" s="185"/>
      <c r="AQ38" s="185"/>
    </row>
    <row r="39" spans="2:44">
      <c r="C39" s="154" t="s">
        <v>112</v>
      </c>
      <c r="D39" s="171">
        <v>1903.2170000000001</v>
      </c>
      <c r="E39" s="171">
        <v>1823.905</v>
      </c>
      <c r="F39" s="171">
        <v>1632.0070000000001</v>
      </c>
      <c r="G39" s="171"/>
      <c r="H39" s="171"/>
      <c r="I39" s="171"/>
      <c r="J39" s="173">
        <v>1294</v>
      </c>
      <c r="K39" s="173">
        <v>2202</v>
      </c>
      <c r="L39" s="173">
        <v>1801</v>
      </c>
      <c r="M39" s="173">
        <v>3059</v>
      </c>
      <c r="N39" s="173">
        <v>3250</v>
      </c>
      <c r="O39" s="173">
        <v>2980</v>
      </c>
      <c r="P39" s="171">
        <v>2488</v>
      </c>
      <c r="Q39" s="171">
        <v>2974</v>
      </c>
      <c r="R39" s="171">
        <v>2391</v>
      </c>
      <c r="S39" s="171">
        <v>4187</v>
      </c>
      <c r="T39" s="190">
        <v>2378</v>
      </c>
      <c r="U39" s="190">
        <v>3029</v>
      </c>
      <c r="V39" s="190">
        <v>5913</v>
      </c>
      <c r="W39" s="190">
        <v>7714</v>
      </c>
      <c r="Y39" s="190">
        <v>82700.144</v>
      </c>
      <c r="Z39" s="190">
        <v>107481</v>
      </c>
      <c r="AA39" s="190">
        <v>107482</v>
      </c>
      <c r="AB39" s="191">
        <f>'[7]TABLE 4'!L640</f>
        <v>166038.64000000001</v>
      </c>
      <c r="AC39" s="191">
        <f>'[7]TABLE 4'!M640</f>
        <v>169489.15</v>
      </c>
      <c r="AD39" s="191">
        <f>'[7]TABLE 4'!N640</f>
        <v>184881.859</v>
      </c>
      <c r="AE39" s="191">
        <f>'[7]TABLE 4'!O640</f>
        <v>96196.59</v>
      </c>
      <c r="AF39" s="191">
        <f>'[7]TABLE 4'!P640</f>
        <v>71022.286999999997</v>
      </c>
      <c r="AG39" s="191">
        <f>'[8]TABLE 4'!Q644</f>
        <v>195071.101</v>
      </c>
      <c r="AH39" s="191">
        <v>85988.752769999992</v>
      </c>
      <c r="AI39" s="191">
        <v>60863.219220000014</v>
      </c>
      <c r="AJ39" s="191">
        <v>70872.389429999996</v>
      </c>
      <c r="AK39" s="191">
        <v>70213.510322727278</v>
      </c>
      <c r="AL39" s="175">
        <v>69898.935365090903</v>
      </c>
      <c r="AM39" s="175">
        <v>61290.478460000013</v>
      </c>
      <c r="AN39" s="175">
        <v>54448</v>
      </c>
      <c r="AO39" s="186">
        <v>54862.293996801898</v>
      </c>
      <c r="AP39" s="192">
        <v>128694.38278985457</v>
      </c>
      <c r="AQ39" s="192">
        <v>121159.5894728</v>
      </c>
    </row>
    <row r="40" spans="2:44" ht="18.75" customHeight="1">
      <c r="C40" s="1" t="s">
        <v>62</v>
      </c>
      <c r="D40" s="181">
        <f t="shared" ref="D40:Q40" si="18">D39*100/D$42</f>
        <v>7.4391129367019699</v>
      </c>
      <c r="E40" s="181">
        <f t="shared" si="18"/>
        <v>2.1251109100021779</v>
      </c>
      <c r="F40" s="181">
        <f t="shared" si="18"/>
        <v>1.625201226085583</v>
      </c>
      <c r="G40" s="181" t="e">
        <f t="shared" si="18"/>
        <v>#DIV/0!</v>
      </c>
      <c r="H40" s="181" t="e">
        <f t="shared" si="18"/>
        <v>#DIV/0!</v>
      </c>
      <c r="I40" s="181" t="e">
        <f t="shared" si="18"/>
        <v>#DIV/0!</v>
      </c>
      <c r="J40" s="181">
        <f t="shared" si="18"/>
        <v>1.0545101906104588</v>
      </c>
      <c r="K40" s="181">
        <f t="shared" si="18"/>
        <v>1.642977056519306</v>
      </c>
      <c r="L40" s="181">
        <f t="shared" si="18"/>
        <v>1.1076669495799354</v>
      </c>
      <c r="M40" s="181">
        <f t="shared" si="18"/>
        <v>1.5880102371892375</v>
      </c>
      <c r="N40" s="181">
        <f t="shared" si="18"/>
        <v>1.5076938778350444</v>
      </c>
      <c r="O40" s="181">
        <f t="shared" si="18"/>
        <v>1.2430703002139916</v>
      </c>
      <c r="P40" s="181">
        <f t="shared" si="18"/>
        <v>1.1167667627229718</v>
      </c>
      <c r="Q40" s="181">
        <f t="shared" si="18"/>
        <v>1.0668063247912303</v>
      </c>
      <c r="R40" s="179">
        <f t="shared" ref="R40:AM40" si="19">R39/R$42</f>
        <v>9.2254268351499944E-3</v>
      </c>
      <c r="S40" s="179">
        <f t="shared" si="19"/>
        <v>1.5411286641833895E-2</v>
      </c>
      <c r="T40" s="179">
        <f t="shared" si="19"/>
        <v>7.171269085437016E-3</v>
      </c>
      <c r="U40" s="179">
        <f t="shared" si="19"/>
        <v>9.6179492715887868E-3</v>
      </c>
      <c r="V40" s="179">
        <f t="shared" si="19"/>
        <v>1.3955871407159681E-2</v>
      </c>
      <c r="W40" s="179">
        <f t="shared" si="19"/>
        <v>1.7225940292041546E-2</v>
      </c>
      <c r="X40" s="179" t="e">
        <f t="shared" si="19"/>
        <v>#DIV/0!</v>
      </c>
      <c r="Y40" s="179">
        <f t="shared" si="19"/>
        <v>0.18290325889050224</v>
      </c>
      <c r="Z40" s="179">
        <f t="shared" si="19"/>
        <v>0.23497223558217831</v>
      </c>
      <c r="AA40" s="179">
        <f t="shared" si="19"/>
        <v>0.23496928491791094</v>
      </c>
      <c r="AB40" s="179">
        <f t="shared" si="19"/>
        <v>0.28880417025644839</v>
      </c>
      <c r="AC40" s="179">
        <f t="shared" si="19"/>
        <v>0.32939920189762723</v>
      </c>
      <c r="AD40" s="179">
        <f t="shared" si="19"/>
        <v>0.37271155706579817</v>
      </c>
      <c r="AE40" s="179">
        <f t="shared" si="19"/>
        <v>0.17612502255911269</v>
      </c>
      <c r="AF40" s="179">
        <f t="shared" si="19"/>
        <v>9.8794600023772827E-2</v>
      </c>
      <c r="AG40" s="179">
        <f t="shared" si="19"/>
        <v>0.19980231962802722</v>
      </c>
      <c r="AH40" s="179">
        <f t="shared" si="19"/>
        <v>9.8979948191293493E-2</v>
      </c>
      <c r="AI40" s="179">
        <f t="shared" si="19"/>
        <v>6.7724105455206171E-2</v>
      </c>
      <c r="AJ40" s="179">
        <f t="shared" si="19"/>
        <v>9.5189741090143776E-2</v>
      </c>
      <c r="AK40" s="179">
        <f t="shared" si="19"/>
        <v>0.10169860794190133</v>
      </c>
      <c r="AL40" s="179">
        <f t="shared" si="19"/>
        <v>9.203426489059946E-2</v>
      </c>
      <c r="AM40" s="179">
        <f t="shared" si="19"/>
        <v>8.080278465730581E-2</v>
      </c>
      <c r="AN40" s="179">
        <v>7.0000000000000007E-2</v>
      </c>
      <c r="AO40" s="197">
        <v>6.7368683208502769E-2</v>
      </c>
      <c r="AP40" s="197">
        <v>0.15488560079192473</v>
      </c>
      <c r="AQ40" s="197">
        <v>0.14183794595163221</v>
      </c>
    </row>
    <row r="41" spans="2:44">
      <c r="D41" s="171"/>
      <c r="E41" s="171"/>
      <c r="F41" s="171"/>
      <c r="G41" s="171"/>
      <c r="H41" s="171"/>
      <c r="I41" s="171"/>
      <c r="J41" s="173"/>
      <c r="K41" s="173"/>
      <c r="L41" s="173"/>
      <c r="M41" s="173"/>
      <c r="N41" s="173"/>
      <c r="O41" s="173"/>
      <c r="P41" s="171"/>
      <c r="Q41" s="171"/>
      <c r="R41" s="171"/>
      <c r="S41" s="171"/>
      <c r="AB41" s="182"/>
      <c r="AC41" s="182"/>
      <c r="AD41" s="183"/>
      <c r="AE41" s="183"/>
      <c r="AF41" s="183"/>
      <c r="AG41" s="183"/>
      <c r="AH41" s="183"/>
      <c r="AO41" s="199"/>
    </row>
    <row r="42" spans="2:44">
      <c r="C42" s="200" t="s">
        <v>63</v>
      </c>
      <c r="D42" s="173">
        <f t="shared" ref="D42:W42" si="20">D12+D15+D18+D21+D24+D27+D30+D33+D36+D39</f>
        <v>25583.923999999999</v>
      </c>
      <c r="E42" s="173">
        <f t="shared" si="20"/>
        <v>85826.344000000012</v>
      </c>
      <c r="F42" s="173">
        <f t="shared" si="20"/>
        <v>100418.76499999998</v>
      </c>
      <c r="G42" s="173">
        <f t="shared" si="20"/>
        <v>0</v>
      </c>
      <c r="H42" s="173">
        <f t="shared" si="20"/>
        <v>0</v>
      </c>
      <c r="I42" s="173">
        <f t="shared" si="20"/>
        <v>0</v>
      </c>
      <c r="J42" s="173">
        <f t="shared" si="20"/>
        <v>122711</v>
      </c>
      <c r="K42" s="173">
        <f t="shared" si="20"/>
        <v>134025</v>
      </c>
      <c r="L42" s="173">
        <f t="shared" si="20"/>
        <v>162594</v>
      </c>
      <c r="M42" s="173">
        <f t="shared" si="20"/>
        <v>192631</v>
      </c>
      <c r="N42" s="173">
        <f t="shared" si="20"/>
        <v>215561</v>
      </c>
      <c r="O42" s="173">
        <f t="shared" si="20"/>
        <v>239729</v>
      </c>
      <c r="P42" s="173">
        <f t="shared" si="20"/>
        <v>222786</v>
      </c>
      <c r="Q42" s="201">
        <f t="shared" si="20"/>
        <v>278776</v>
      </c>
      <c r="R42" s="201">
        <f t="shared" si="20"/>
        <v>259175</v>
      </c>
      <c r="S42" s="201">
        <f t="shared" si="20"/>
        <v>271684</v>
      </c>
      <c r="T42" s="201">
        <f t="shared" si="20"/>
        <v>331601</v>
      </c>
      <c r="U42" s="201">
        <f t="shared" si="20"/>
        <v>314932</v>
      </c>
      <c r="V42" s="201">
        <f t="shared" si="20"/>
        <v>423692.64</v>
      </c>
      <c r="W42" s="201">
        <f t="shared" si="20"/>
        <v>447813</v>
      </c>
      <c r="X42" s="154"/>
      <c r="Y42" s="201">
        <f t="shared" ref="Y42:AO42" si="21">Y12+Y15+Y18+Y21+Y24+Y27+Y30+Y33+Y36+Y39</f>
        <v>452152.38099999994</v>
      </c>
      <c r="Z42" s="201">
        <f t="shared" si="21"/>
        <v>457420</v>
      </c>
      <c r="AA42" s="201">
        <f t="shared" si="21"/>
        <v>457430</v>
      </c>
      <c r="AB42" s="201">
        <f t="shared" si="21"/>
        <v>574917.73699999996</v>
      </c>
      <c r="AC42" s="201">
        <f t="shared" si="21"/>
        <v>514540.25699999998</v>
      </c>
      <c r="AD42" s="201">
        <f t="shared" si="21"/>
        <v>496045.41499999986</v>
      </c>
      <c r="AE42" s="201">
        <f t="shared" si="21"/>
        <v>546183.54963000002</v>
      </c>
      <c r="AF42" s="201">
        <f t="shared" si="21"/>
        <v>718888.34999999986</v>
      </c>
      <c r="AG42" s="201">
        <f t="shared" si="21"/>
        <v>976320.50200000009</v>
      </c>
      <c r="AH42" s="201">
        <f t="shared" si="21"/>
        <v>868749.21982999949</v>
      </c>
      <c r="AI42" s="201">
        <f t="shared" si="21"/>
        <v>898693.58644029556</v>
      </c>
      <c r="AJ42" s="201">
        <f t="shared" si="21"/>
        <v>744538.10482459993</v>
      </c>
      <c r="AK42" s="201">
        <f t="shared" si="21"/>
        <v>690407.7818138774</v>
      </c>
      <c r="AL42" s="201">
        <f t="shared" si="21"/>
        <v>759488.16941363434</v>
      </c>
      <c r="AM42" s="201">
        <f t="shared" si="21"/>
        <v>758519.38420117821</v>
      </c>
      <c r="AN42" s="201">
        <f t="shared" si="21"/>
        <v>774455</v>
      </c>
      <c r="AO42" s="201">
        <f t="shared" si="21"/>
        <v>814359.0075377574</v>
      </c>
      <c r="AP42" s="202">
        <f>AP12+AP15+AP18+AP21+AP24+AP27+AP30+AP33+AP36+AP39</f>
        <v>830899.5938411617</v>
      </c>
      <c r="AQ42" s="202">
        <f>AQ12+AQ15+AQ18+AQ21+AQ24+AQ27+AQ30+AQ33+AQ36+AQ39</f>
        <v>854211.39357246691</v>
      </c>
      <c r="AR42" s="83"/>
    </row>
    <row r="43" spans="2:44">
      <c r="D43" s="181">
        <f t="shared" ref="D43:Q43" si="22">D13+D16+D19+D22+D25+D28+D31+D34+D37+D40</f>
        <v>100</v>
      </c>
      <c r="E43" s="181">
        <f t="shared" si="22"/>
        <v>99.999999999999986</v>
      </c>
      <c r="F43" s="181">
        <f t="shared" si="22"/>
        <v>100</v>
      </c>
      <c r="G43" s="181" t="e">
        <f t="shared" si="22"/>
        <v>#DIV/0!</v>
      </c>
      <c r="H43" s="181" t="e">
        <f t="shared" si="22"/>
        <v>#DIV/0!</v>
      </c>
      <c r="I43" s="181" t="e">
        <f t="shared" si="22"/>
        <v>#DIV/0!</v>
      </c>
      <c r="J43" s="181">
        <f t="shared" si="22"/>
        <v>100</v>
      </c>
      <c r="K43" s="181">
        <f t="shared" si="22"/>
        <v>100</v>
      </c>
      <c r="L43" s="181">
        <f t="shared" si="22"/>
        <v>99.999999999999986</v>
      </c>
      <c r="M43" s="181">
        <f t="shared" si="22"/>
        <v>100</v>
      </c>
      <c r="N43" s="181">
        <f t="shared" si="22"/>
        <v>100</v>
      </c>
      <c r="O43" s="181">
        <f t="shared" si="22"/>
        <v>100</v>
      </c>
      <c r="P43" s="181">
        <f t="shared" si="22"/>
        <v>99.999999999999986</v>
      </c>
      <c r="Q43" s="203">
        <f t="shared" si="22"/>
        <v>100</v>
      </c>
      <c r="R43" s="204">
        <f t="shared" ref="R43:AF43" si="23">R42/R$42</f>
        <v>1</v>
      </c>
      <c r="S43" s="204">
        <f t="shared" si="23"/>
        <v>1</v>
      </c>
      <c r="T43" s="204">
        <f t="shared" si="23"/>
        <v>1</v>
      </c>
      <c r="U43" s="204">
        <f t="shared" si="23"/>
        <v>1</v>
      </c>
      <c r="V43" s="204">
        <f t="shared" si="23"/>
        <v>1</v>
      </c>
      <c r="W43" s="204">
        <f t="shared" si="23"/>
        <v>1</v>
      </c>
      <c r="X43" s="204" t="e">
        <f t="shared" si="23"/>
        <v>#DIV/0!</v>
      </c>
      <c r="Y43" s="204">
        <f t="shared" si="23"/>
        <v>1</v>
      </c>
      <c r="Z43" s="204">
        <f t="shared" si="23"/>
        <v>1</v>
      </c>
      <c r="AA43" s="204">
        <f t="shared" si="23"/>
        <v>1</v>
      </c>
      <c r="AB43" s="205">
        <f t="shared" si="23"/>
        <v>1</v>
      </c>
      <c r="AC43" s="205">
        <f t="shared" si="23"/>
        <v>1</v>
      </c>
      <c r="AD43" s="205">
        <f t="shared" si="23"/>
        <v>1</v>
      </c>
      <c r="AE43" s="205">
        <f t="shared" si="23"/>
        <v>1</v>
      </c>
      <c r="AF43" s="205">
        <f t="shared" si="23"/>
        <v>1</v>
      </c>
      <c r="AG43" s="206">
        <f t="shared" ref="AG43:AQ43" si="24">AG13+AG16+AG19+AG22+AG25+AG28+AG31+AG34+AG37+AG40</f>
        <v>1</v>
      </c>
      <c r="AH43" s="206">
        <f t="shared" si="24"/>
        <v>1</v>
      </c>
      <c r="AI43" s="206">
        <f t="shared" si="24"/>
        <v>1.0002810900515704</v>
      </c>
      <c r="AJ43" s="206">
        <f t="shared" si="24"/>
        <v>0.9999767298465253</v>
      </c>
      <c r="AK43" s="206">
        <f t="shared" si="24"/>
        <v>0.99999999999999989</v>
      </c>
      <c r="AL43" s="206">
        <f t="shared" si="24"/>
        <v>1.0000000000000002</v>
      </c>
      <c r="AM43" s="206">
        <f t="shared" si="24"/>
        <v>1.0000000000000002</v>
      </c>
      <c r="AN43" s="206">
        <f t="shared" si="24"/>
        <v>0.99930000000000008</v>
      </c>
      <c r="AO43" s="206">
        <f t="shared" si="24"/>
        <v>1</v>
      </c>
      <c r="AP43" s="206">
        <f t="shared" si="24"/>
        <v>1</v>
      </c>
      <c r="AQ43" s="206">
        <f t="shared" si="24"/>
        <v>0.99999999999999989</v>
      </c>
    </row>
    <row r="44" spans="2:44">
      <c r="B44" s="2"/>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AB44" s="131"/>
      <c r="AC44" s="131"/>
      <c r="AD44" s="131"/>
      <c r="AE44" s="131"/>
      <c r="AF44" s="131"/>
      <c r="AG44" s="131"/>
      <c r="AH44" s="131"/>
      <c r="AI44" s="131"/>
      <c r="AJ44" s="131"/>
      <c r="AK44" s="131"/>
      <c r="AL44" s="131"/>
      <c r="AM44" s="131"/>
      <c r="AN44" s="131"/>
      <c r="AO44" s="207"/>
      <c r="AP44" s="207"/>
      <c r="AQ44" s="207"/>
    </row>
    <row r="45" spans="2:44">
      <c r="B45" s="2"/>
      <c r="C45" s="2"/>
      <c r="D45" s="2"/>
      <c r="E45" s="2"/>
      <c r="F45" s="2"/>
      <c r="G45" s="2"/>
      <c r="H45" s="2"/>
      <c r="I45" s="2"/>
      <c r="J45" s="2"/>
      <c r="K45" s="2"/>
      <c r="L45" s="2"/>
      <c r="M45" s="2"/>
      <c r="N45" s="2"/>
      <c r="O45" s="2"/>
      <c r="P45" s="2"/>
      <c r="Q45" s="2"/>
      <c r="R45" s="2"/>
      <c r="S45" s="2"/>
      <c r="T45" s="2"/>
      <c r="U45" s="2"/>
      <c r="V45" s="2"/>
      <c r="W45" s="2"/>
      <c r="X45" s="2"/>
      <c r="Y45" s="2"/>
      <c r="AB45" s="2"/>
      <c r="AC45" s="2"/>
      <c r="AD45" s="2"/>
      <c r="AE45" s="2"/>
      <c r="AF45" s="2"/>
      <c r="AG45" s="2"/>
      <c r="AH45" s="2"/>
      <c r="AI45" s="2"/>
      <c r="AJ45" s="2"/>
      <c r="AK45" s="2"/>
      <c r="AL45" s="2"/>
      <c r="AM45" s="2"/>
    </row>
    <row r="46" spans="2:44">
      <c r="B46" s="5"/>
      <c r="C46" s="208" t="s">
        <v>55</v>
      </c>
      <c r="D46" s="20"/>
      <c r="E46" s="20"/>
      <c r="F46" s="20"/>
      <c r="G46" s="20"/>
      <c r="H46" s="20"/>
      <c r="I46" s="20"/>
      <c r="J46" s="20"/>
      <c r="K46" s="20"/>
      <c r="L46" s="20"/>
      <c r="M46" s="20"/>
      <c r="N46" s="20"/>
      <c r="O46" s="20"/>
      <c r="P46" s="20"/>
      <c r="Q46" s="20"/>
      <c r="R46" s="20"/>
      <c r="S46" s="20"/>
      <c r="T46" s="20"/>
      <c r="U46" s="20"/>
      <c r="V46" s="20"/>
      <c r="W46" s="20"/>
      <c r="X46" s="20"/>
      <c r="Y46" s="20"/>
      <c r="Z46" s="5"/>
      <c r="AA46" s="5"/>
      <c r="AB46" s="20"/>
      <c r="AC46" s="20"/>
      <c r="AD46" s="20"/>
      <c r="AE46" s="5"/>
    </row>
    <row r="47" spans="2:44" ht="12.75" customHeight="1">
      <c r="B47" s="209"/>
      <c r="C47" s="183" t="s">
        <v>64</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row>
    <row r="48" spans="2:44" ht="12.75" customHeight="1">
      <c r="B48" s="5"/>
      <c r="C48" s="210" t="s">
        <v>65</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row>
    <row r="49" spans="2:39">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row>
    <row r="50" spans="2:39">
      <c r="B50" s="5"/>
      <c r="C50" s="29" t="s">
        <v>66</v>
      </c>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row>
    <row r="51" spans="2:39">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row>
    <row r="53" spans="2:39">
      <c r="C53" s="211"/>
    </row>
    <row r="54" spans="2:39">
      <c r="C54" s="211"/>
    </row>
    <row r="55" spans="2:39" ht="12" customHeight="1">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row>
    <row r="56" spans="2:39">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row>
    <row r="57" spans="2:39">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row>
    <row r="58" spans="2:39">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row>
    <row r="59" spans="2:39">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row>
    <row r="60" spans="2:39">
      <c r="B60" s="212"/>
    </row>
    <row r="62" spans="2:39" ht="9" customHeight="1"/>
    <row r="63" spans="2:39">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row>
  </sheetData>
  <pageMargins left="0.7" right="0.7" top="0.75" bottom="0.75" header="0.3" footer="0.3"/>
  <pageSetup scale="4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O69"/>
  <sheetViews>
    <sheetView topLeftCell="B1" zoomScaleNormal="100" zoomScaleSheetLayoutView="100" workbookViewId="0">
      <pane xSplit="2" ySplit="9" topLeftCell="H10" activePane="bottomRight" state="frozen"/>
      <selection activeCell="B1" sqref="B1"/>
      <selection pane="topRight" activeCell="D1" sqref="D1"/>
      <selection pane="bottomLeft" activeCell="B10" sqref="B10"/>
      <selection pane="bottomRight" activeCell="I5" sqref="I5"/>
    </sheetView>
  </sheetViews>
  <sheetFormatPr defaultRowHeight="12.75"/>
  <cols>
    <col min="1" max="1" width="0" style="213" hidden="1" customWidth="1"/>
    <col min="2" max="2" width="8.42578125" style="213" customWidth="1"/>
    <col min="3" max="3" width="57.140625" style="213" customWidth="1"/>
    <col min="4" max="5" width="13.28515625" style="213" customWidth="1"/>
    <col min="6" max="12" width="9" style="213" customWidth="1"/>
    <col min="13" max="13" width="9.140625" style="213"/>
    <col min="14" max="14" width="10.5703125" style="213" customWidth="1"/>
    <col min="15" max="258" width="9.140625" style="213"/>
    <col min="259" max="259" width="9.5703125" style="213" customWidth="1"/>
    <col min="260" max="260" width="49.85546875" style="213" customWidth="1"/>
    <col min="261" max="265" width="13.28515625" style="213" customWidth="1"/>
    <col min="266" max="269" width="9.140625" style="213"/>
    <col min="270" max="270" width="65.7109375" style="213" customWidth="1"/>
    <col min="271" max="514" width="9.140625" style="213"/>
    <col min="515" max="515" width="9.5703125" style="213" customWidth="1"/>
    <col min="516" max="516" width="49.85546875" style="213" customWidth="1"/>
    <col min="517" max="521" width="13.28515625" style="213" customWidth="1"/>
    <col min="522" max="525" width="9.140625" style="213"/>
    <col min="526" max="526" width="65.7109375" style="213" customWidth="1"/>
    <col min="527" max="770" width="9.140625" style="213"/>
    <col min="771" max="771" width="9.5703125" style="213" customWidth="1"/>
    <col min="772" max="772" width="49.85546875" style="213" customWidth="1"/>
    <col min="773" max="777" width="13.28515625" style="213" customWidth="1"/>
    <col min="778" max="781" width="9.140625" style="213"/>
    <col min="782" max="782" width="65.7109375" style="213" customWidth="1"/>
    <col min="783" max="1026" width="9.140625" style="213"/>
    <col min="1027" max="1027" width="9.5703125" style="213" customWidth="1"/>
    <col min="1028" max="1028" width="49.85546875" style="213" customWidth="1"/>
    <col min="1029" max="1033" width="13.28515625" style="213" customWidth="1"/>
    <col min="1034" max="1037" width="9.140625" style="213"/>
    <col min="1038" max="1038" width="65.7109375" style="213" customWidth="1"/>
    <col min="1039" max="1282" width="9.140625" style="213"/>
    <col min="1283" max="1283" width="9.5703125" style="213" customWidth="1"/>
    <col min="1284" max="1284" width="49.85546875" style="213" customWidth="1"/>
    <col min="1285" max="1289" width="13.28515625" style="213" customWidth="1"/>
    <col min="1290" max="1293" width="9.140625" style="213"/>
    <col min="1294" max="1294" width="65.7109375" style="213" customWidth="1"/>
    <col min="1295" max="1538" width="9.140625" style="213"/>
    <col min="1539" max="1539" width="9.5703125" style="213" customWidth="1"/>
    <col min="1540" max="1540" width="49.85546875" style="213" customWidth="1"/>
    <col min="1541" max="1545" width="13.28515625" style="213" customWidth="1"/>
    <col min="1546" max="1549" width="9.140625" style="213"/>
    <col min="1550" max="1550" width="65.7109375" style="213" customWidth="1"/>
    <col min="1551" max="1794" width="9.140625" style="213"/>
    <col min="1795" max="1795" width="9.5703125" style="213" customWidth="1"/>
    <col min="1796" max="1796" width="49.85546875" style="213" customWidth="1"/>
    <col min="1797" max="1801" width="13.28515625" style="213" customWidth="1"/>
    <col min="1802" max="1805" width="9.140625" style="213"/>
    <col min="1806" max="1806" width="65.7109375" style="213" customWidth="1"/>
    <col min="1807" max="2050" width="9.140625" style="213"/>
    <col min="2051" max="2051" width="9.5703125" style="213" customWidth="1"/>
    <col min="2052" max="2052" width="49.85546875" style="213" customWidth="1"/>
    <col min="2053" max="2057" width="13.28515625" style="213" customWidth="1"/>
    <col min="2058" max="2061" width="9.140625" style="213"/>
    <col min="2062" max="2062" width="65.7109375" style="213" customWidth="1"/>
    <col min="2063" max="2306" width="9.140625" style="213"/>
    <col min="2307" max="2307" width="9.5703125" style="213" customWidth="1"/>
    <col min="2308" max="2308" width="49.85546875" style="213" customWidth="1"/>
    <col min="2309" max="2313" width="13.28515625" style="213" customWidth="1"/>
    <col min="2314" max="2317" width="9.140625" style="213"/>
    <col min="2318" max="2318" width="65.7109375" style="213" customWidth="1"/>
    <col min="2319" max="2562" width="9.140625" style="213"/>
    <col min="2563" max="2563" width="9.5703125" style="213" customWidth="1"/>
    <col min="2564" max="2564" width="49.85546875" style="213" customWidth="1"/>
    <col min="2565" max="2569" width="13.28515625" style="213" customWidth="1"/>
    <col min="2570" max="2573" width="9.140625" style="213"/>
    <col min="2574" max="2574" width="65.7109375" style="213" customWidth="1"/>
    <col min="2575" max="2818" width="9.140625" style="213"/>
    <col min="2819" max="2819" width="9.5703125" style="213" customWidth="1"/>
    <col min="2820" max="2820" width="49.85546875" style="213" customWidth="1"/>
    <col min="2821" max="2825" width="13.28515625" style="213" customWidth="1"/>
    <col min="2826" max="2829" width="9.140625" style="213"/>
    <col min="2830" max="2830" width="65.7109375" style="213" customWidth="1"/>
    <col min="2831" max="3074" width="9.140625" style="213"/>
    <col min="3075" max="3075" width="9.5703125" style="213" customWidth="1"/>
    <col min="3076" max="3076" width="49.85546875" style="213" customWidth="1"/>
    <col min="3077" max="3081" width="13.28515625" style="213" customWidth="1"/>
    <col min="3082" max="3085" width="9.140625" style="213"/>
    <col min="3086" max="3086" width="65.7109375" style="213" customWidth="1"/>
    <col min="3087" max="3330" width="9.140625" style="213"/>
    <col min="3331" max="3331" width="9.5703125" style="213" customWidth="1"/>
    <col min="3332" max="3332" width="49.85546875" style="213" customWidth="1"/>
    <col min="3333" max="3337" width="13.28515625" style="213" customWidth="1"/>
    <col min="3338" max="3341" width="9.140625" style="213"/>
    <col min="3342" max="3342" width="65.7109375" style="213" customWidth="1"/>
    <col min="3343" max="3586" width="9.140625" style="213"/>
    <col min="3587" max="3587" width="9.5703125" style="213" customWidth="1"/>
    <col min="3588" max="3588" width="49.85546875" style="213" customWidth="1"/>
    <col min="3589" max="3593" width="13.28515625" style="213" customWidth="1"/>
    <col min="3594" max="3597" width="9.140625" style="213"/>
    <col min="3598" max="3598" width="65.7109375" style="213" customWidth="1"/>
    <col min="3599" max="3842" width="9.140625" style="213"/>
    <col min="3843" max="3843" width="9.5703125" style="213" customWidth="1"/>
    <col min="3844" max="3844" width="49.85546875" style="213" customWidth="1"/>
    <col min="3845" max="3849" width="13.28515625" style="213" customWidth="1"/>
    <col min="3850" max="3853" width="9.140625" style="213"/>
    <col min="3854" max="3854" width="65.7109375" style="213" customWidth="1"/>
    <col min="3855" max="4098" width="9.140625" style="213"/>
    <col min="4099" max="4099" width="9.5703125" style="213" customWidth="1"/>
    <col min="4100" max="4100" width="49.85546875" style="213" customWidth="1"/>
    <col min="4101" max="4105" width="13.28515625" style="213" customWidth="1"/>
    <col min="4106" max="4109" width="9.140625" style="213"/>
    <col min="4110" max="4110" width="65.7109375" style="213" customWidth="1"/>
    <col min="4111" max="4354" width="9.140625" style="213"/>
    <col min="4355" max="4355" width="9.5703125" style="213" customWidth="1"/>
    <col min="4356" max="4356" width="49.85546875" style="213" customWidth="1"/>
    <col min="4357" max="4361" width="13.28515625" style="213" customWidth="1"/>
    <col min="4362" max="4365" width="9.140625" style="213"/>
    <col min="4366" max="4366" width="65.7109375" style="213" customWidth="1"/>
    <col min="4367" max="4610" width="9.140625" style="213"/>
    <col min="4611" max="4611" width="9.5703125" style="213" customWidth="1"/>
    <col min="4612" max="4612" width="49.85546875" style="213" customWidth="1"/>
    <col min="4613" max="4617" width="13.28515625" style="213" customWidth="1"/>
    <col min="4618" max="4621" width="9.140625" style="213"/>
    <col min="4622" max="4622" width="65.7109375" style="213" customWidth="1"/>
    <col min="4623" max="4866" width="9.140625" style="213"/>
    <col min="4867" max="4867" width="9.5703125" style="213" customWidth="1"/>
    <col min="4868" max="4868" width="49.85546875" style="213" customWidth="1"/>
    <col min="4869" max="4873" width="13.28515625" style="213" customWidth="1"/>
    <col min="4874" max="4877" width="9.140625" style="213"/>
    <col min="4878" max="4878" width="65.7109375" style="213" customWidth="1"/>
    <col min="4879" max="5122" width="9.140625" style="213"/>
    <col min="5123" max="5123" width="9.5703125" style="213" customWidth="1"/>
    <col min="5124" max="5124" width="49.85546875" style="213" customWidth="1"/>
    <col min="5125" max="5129" width="13.28515625" style="213" customWidth="1"/>
    <col min="5130" max="5133" width="9.140625" style="213"/>
    <col min="5134" max="5134" width="65.7109375" style="213" customWidth="1"/>
    <col min="5135" max="5378" width="9.140625" style="213"/>
    <col min="5379" max="5379" width="9.5703125" style="213" customWidth="1"/>
    <col min="5380" max="5380" width="49.85546875" style="213" customWidth="1"/>
    <col min="5381" max="5385" width="13.28515625" style="213" customWidth="1"/>
    <col min="5386" max="5389" width="9.140625" style="213"/>
    <col min="5390" max="5390" width="65.7109375" style="213" customWidth="1"/>
    <col min="5391" max="5634" width="9.140625" style="213"/>
    <col min="5635" max="5635" width="9.5703125" style="213" customWidth="1"/>
    <col min="5636" max="5636" width="49.85546875" style="213" customWidth="1"/>
    <col min="5637" max="5641" width="13.28515625" style="213" customWidth="1"/>
    <col min="5642" max="5645" width="9.140625" style="213"/>
    <col min="5646" max="5646" width="65.7109375" style="213" customWidth="1"/>
    <col min="5647" max="5890" width="9.140625" style="213"/>
    <col min="5891" max="5891" width="9.5703125" style="213" customWidth="1"/>
    <col min="5892" max="5892" width="49.85546875" style="213" customWidth="1"/>
    <col min="5893" max="5897" width="13.28515625" style="213" customWidth="1"/>
    <col min="5898" max="5901" width="9.140625" style="213"/>
    <col min="5902" max="5902" width="65.7109375" style="213" customWidth="1"/>
    <col min="5903" max="6146" width="9.140625" style="213"/>
    <col min="6147" max="6147" width="9.5703125" style="213" customWidth="1"/>
    <col min="6148" max="6148" width="49.85546875" style="213" customWidth="1"/>
    <col min="6149" max="6153" width="13.28515625" style="213" customWidth="1"/>
    <col min="6154" max="6157" width="9.140625" style="213"/>
    <col min="6158" max="6158" width="65.7109375" style="213" customWidth="1"/>
    <col min="6159" max="6402" width="9.140625" style="213"/>
    <col min="6403" max="6403" width="9.5703125" style="213" customWidth="1"/>
    <col min="6404" max="6404" width="49.85546875" style="213" customWidth="1"/>
    <col min="6405" max="6409" width="13.28515625" style="213" customWidth="1"/>
    <col min="6410" max="6413" width="9.140625" style="213"/>
    <col min="6414" max="6414" width="65.7109375" style="213" customWidth="1"/>
    <col min="6415" max="6658" width="9.140625" style="213"/>
    <col min="6659" max="6659" width="9.5703125" style="213" customWidth="1"/>
    <col min="6660" max="6660" width="49.85546875" style="213" customWidth="1"/>
    <col min="6661" max="6665" width="13.28515625" style="213" customWidth="1"/>
    <col min="6666" max="6669" width="9.140625" style="213"/>
    <col min="6670" max="6670" width="65.7109375" style="213" customWidth="1"/>
    <col min="6671" max="6914" width="9.140625" style="213"/>
    <col min="6915" max="6915" width="9.5703125" style="213" customWidth="1"/>
    <col min="6916" max="6916" width="49.85546875" style="213" customWidth="1"/>
    <col min="6917" max="6921" width="13.28515625" style="213" customWidth="1"/>
    <col min="6922" max="6925" width="9.140625" style="213"/>
    <col min="6926" max="6926" width="65.7109375" style="213" customWidth="1"/>
    <col min="6927" max="7170" width="9.140625" style="213"/>
    <col min="7171" max="7171" width="9.5703125" style="213" customWidth="1"/>
    <col min="7172" max="7172" width="49.85546875" style="213" customWidth="1"/>
    <col min="7173" max="7177" width="13.28515625" style="213" customWidth="1"/>
    <col min="7178" max="7181" width="9.140625" style="213"/>
    <col min="7182" max="7182" width="65.7109375" style="213" customWidth="1"/>
    <col min="7183" max="7426" width="9.140625" style="213"/>
    <col min="7427" max="7427" width="9.5703125" style="213" customWidth="1"/>
    <col min="7428" max="7428" width="49.85546875" style="213" customWidth="1"/>
    <col min="7429" max="7433" width="13.28515625" style="213" customWidth="1"/>
    <col min="7434" max="7437" width="9.140625" style="213"/>
    <col min="7438" max="7438" width="65.7109375" style="213" customWidth="1"/>
    <col min="7439" max="7682" width="9.140625" style="213"/>
    <col min="7683" max="7683" width="9.5703125" style="213" customWidth="1"/>
    <col min="7684" max="7684" width="49.85546875" style="213" customWidth="1"/>
    <col min="7685" max="7689" width="13.28515625" style="213" customWidth="1"/>
    <col min="7690" max="7693" width="9.140625" style="213"/>
    <col min="7694" max="7694" width="65.7109375" style="213" customWidth="1"/>
    <col min="7695" max="7938" width="9.140625" style="213"/>
    <col min="7939" max="7939" width="9.5703125" style="213" customWidth="1"/>
    <col min="7940" max="7940" width="49.85546875" style="213" customWidth="1"/>
    <col min="7941" max="7945" width="13.28515625" style="213" customWidth="1"/>
    <col min="7946" max="7949" width="9.140625" style="213"/>
    <col min="7950" max="7950" width="65.7109375" style="213" customWidth="1"/>
    <col min="7951" max="8194" width="9.140625" style="213"/>
    <col min="8195" max="8195" width="9.5703125" style="213" customWidth="1"/>
    <col min="8196" max="8196" width="49.85546875" style="213" customWidth="1"/>
    <col min="8197" max="8201" width="13.28515625" style="213" customWidth="1"/>
    <col min="8202" max="8205" width="9.140625" style="213"/>
    <col min="8206" max="8206" width="65.7109375" style="213" customWidth="1"/>
    <col min="8207" max="8450" width="9.140625" style="213"/>
    <col min="8451" max="8451" width="9.5703125" style="213" customWidth="1"/>
    <col min="8452" max="8452" width="49.85546875" style="213" customWidth="1"/>
    <col min="8453" max="8457" width="13.28515625" style="213" customWidth="1"/>
    <col min="8458" max="8461" width="9.140625" style="213"/>
    <col min="8462" max="8462" width="65.7109375" style="213" customWidth="1"/>
    <col min="8463" max="8706" width="9.140625" style="213"/>
    <col min="8707" max="8707" width="9.5703125" style="213" customWidth="1"/>
    <col min="8708" max="8708" width="49.85546875" style="213" customWidth="1"/>
    <col min="8709" max="8713" width="13.28515625" style="213" customWidth="1"/>
    <col min="8714" max="8717" width="9.140625" style="213"/>
    <col min="8718" max="8718" width="65.7109375" style="213" customWidth="1"/>
    <col min="8719" max="8962" width="9.140625" style="213"/>
    <col min="8963" max="8963" width="9.5703125" style="213" customWidth="1"/>
    <col min="8964" max="8964" width="49.85546875" style="213" customWidth="1"/>
    <col min="8965" max="8969" width="13.28515625" style="213" customWidth="1"/>
    <col min="8970" max="8973" width="9.140625" style="213"/>
    <col min="8974" max="8974" width="65.7109375" style="213" customWidth="1"/>
    <col min="8975" max="9218" width="9.140625" style="213"/>
    <col min="9219" max="9219" width="9.5703125" style="213" customWidth="1"/>
    <col min="9220" max="9220" width="49.85546875" style="213" customWidth="1"/>
    <col min="9221" max="9225" width="13.28515625" style="213" customWidth="1"/>
    <col min="9226" max="9229" width="9.140625" style="213"/>
    <col min="9230" max="9230" width="65.7109375" style="213" customWidth="1"/>
    <col min="9231" max="9474" width="9.140625" style="213"/>
    <col min="9475" max="9475" width="9.5703125" style="213" customWidth="1"/>
    <col min="9476" max="9476" width="49.85546875" style="213" customWidth="1"/>
    <col min="9477" max="9481" width="13.28515625" style="213" customWidth="1"/>
    <col min="9482" max="9485" width="9.140625" style="213"/>
    <col min="9486" max="9486" width="65.7109375" style="213" customWidth="1"/>
    <col min="9487" max="9730" width="9.140625" style="213"/>
    <col min="9731" max="9731" width="9.5703125" style="213" customWidth="1"/>
    <col min="9732" max="9732" width="49.85546875" style="213" customWidth="1"/>
    <col min="9733" max="9737" width="13.28515625" style="213" customWidth="1"/>
    <col min="9738" max="9741" width="9.140625" style="213"/>
    <col min="9742" max="9742" width="65.7109375" style="213" customWidth="1"/>
    <col min="9743" max="9986" width="9.140625" style="213"/>
    <col min="9987" max="9987" width="9.5703125" style="213" customWidth="1"/>
    <col min="9988" max="9988" width="49.85546875" style="213" customWidth="1"/>
    <col min="9989" max="9993" width="13.28515625" style="213" customWidth="1"/>
    <col min="9994" max="9997" width="9.140625" style="213"/>
    <col min="9998" max="9998" width="65.7109375" style="213" customWidth="1"/>
    <col min="9999" max="10242" width="9.140625" style="213"/>
    <col min="10243" max="10243" width="9.5703125" style="213" customWidth="1"/>
    <col min="10244" max="10244" width="49.85546875" style="213" customWidth="1"/>
    <col min="10245" max="10249" width="13.28515625" style="213" customWidth="1"/>
    <col min="10250" max="10253" width="9.140625" style="213"/>
    <col min="10254" max="10254" width="65.7109375" style="213" customWidth="1"/>
    <col min="10255" max="10498" width="9.140625" style="213"/>
    <col min="10499" max="10499" width="9.5703125" style="213" customWidth="1"/>
    <col min="10500" max="10500" width="49.85546875" style="213" customWidth="1"/>
    <col min="10501" max="10505" width="13.28515625" style="213" customWidth="1"/>
    <col min="10506" max="10509" width="9.140625" style="213"/>
    <col min="10510" max="10510" width="65.7109375" style="213" customWidth="1"/>
    <col min="10511" max="10754" width="9.140625" style="213"/>
    <col min="10755" max="10755" width="9.5703125" style="213" customWidth="1"/>
    <col min="10756" max="10756" width="49.85546875" style="213" customWidth="1"/>
    <col min="10757" max="10761" width="13.28515625" style="213" customWidth="1"/>
    <col min="10762" max="10765" width="9.140625" style="213"/>
    <col min="10766" max="10766" width="65.7109375" style="213" customWidth="1"/>
    <col min="10767" max="11010" width="9.140625" style="213"/>
    <col min="11011" max="11011" width="9.5703125" style="213" customWidth="1"/>
    <col min="11012" max="11012" width="49.85546875" style="213" customWidth="1"/>
    <col min="11013" max="11017" width="13.28515625" style="213" customWidth="1"/>
    <col min="11018" max="11021" width="9.140625" style="213"/>
    <col min="11022" max="11022" width="65.7109375" style="213" customWidth="1"/>
    <col min="11023" max="11266" width="9.140625" style="213"/>
    <col min="11267" max="11267" width="9.5703125" style="213" customWidth="1"/>
    <col min="11268" max="11268" width="49.85546875" style="213" customWidth="1"/>
    <col min="11269" max="11273" width="13.28515625" style="213" customWidth="1"/>
    <col min="11274" max="11277" width="9.140625" style="213"/>
    <col min="11278" max="11278" width="65.7109375" style="213" customWidth="1"/>
    <col min="11279" max="11522" width="9.140625" style="213"/>
    <col min="11523" max="11523" width="9.5703125" style="213" customWidth="1"/>
    <col min="11524" max="11524" width="49.85546875" style="213" customWidth="1"/>
    <col min="11525" max="11529" width="13.28515625" style="213" customWidth="1"/>
    <col min="11530" max="11533" width="9.140625" style="213"/>
    <col min="11534" max="11534" width="65.7109375" style="213" customWidth="1"/>
    <col min="11535" max="11778" width="9.140625" style="213"/>
    <col min="11779" max="11779" width="9.5703125" style="213" customWidth="1"/>
    <col min="11780" max="11780" width="49.85546875" style="213" customWidth="1"/>
    <col min="11781" max="11785" width="13.28515625" style="213" customWidth="1"/>
    <col min="11786" max="11789" width="9.140625" style="213"/>
    <col min="11790" max="11790" width="65.7109375" style="213" customWidth="1"/>
    <col min="11791" max="12034" width="9.140625" style="213"/>
    <col min="12035" max="12035" width="9.5703125" style="213" customWidth="1"/>
    <col min="12036" max="12036" width="49.85546875" style="213" customWidth="1"/>
    <col min="12037" max="12041" width="13.28515625" style="213" customWidth="1"/>
    <col min="12042" max="12045" width="9.140625" style="213"/>
    <col min="12046" max="12046" width="65.7109375" style="213" customWidth="1"/>
    <col min="12047" max="12290" width="9.140625" style="213"/>
    <col min="12291" max="12291" width="9.5703125" style="213" customWidth="1"/>
    <col min="12292" max="12292" width="49.85546875" style="213" customWidth="1"/>
    <col min="12293" max="12297" width="13.28515625" style="213" customWidth="1"/>
    <col min="12298" max="12301" width="9.140625" style="213"/>
    <col min="12302" max="12302" width="65.7109375" style="213" customWidth="1"/>
    <col min="12303" max="12546" width="9.140625" style="213"/>
    <col min="12547" max="12547" width="9.5703125" style="213" customWidth="1"/>
    <col min="12548" max="12548" width="49.85546875" style="213" customWidth="1"/>
    <col min="12549" max="12553" width="13.28515625" style="213" customWidth="1"/>
    <col min="12554" max="12557" width="9.140625" style="213"/>
    <col min="12558" max="12558" width="65.7109375" style="213" customWidth="1"/>
    <col min="12559" max="12802" width="9.140625" style="213"/>
    <col min="12803" max="12803" width="9.5703125" style="213" customWidth="1"/>
    <col min="12804" max="12804" width="49.85546875" style="213" customWidth="1"/>
    <col min="12805" max="12809" width="13.28515625" style="213" customWidth="1"/>
    <col min="12810" max="12813" width="9.140625" style="213"/>
    <col min="12814" max="12814" width="65.7109375" style="213" customWidth="1"/>
    <col min="12815" max="13058" width="9.140625" style="213"/>
    <col min="13059" max="13059" width="9.5703125" style="213" customWidth="1"/>
    <col min="13060" max="13060" width="49.85546875" style="213" customWidth="1"/>
    <col min="13061" max="13065" width="13.28515625" style="213" customWidth="1"/>
    <col min="13066" max="13069" width="9.140625" style="213"/>
    <col min="13070" max="13070" width="65.7109375" style="213" customWidth="1"/>
    <col min="13071" max="13314" width="9.140625" style="213"/>
    <col min="13315" max="13315" width="9.5703125" style="213" customWidth="1"/>
    <col min="13316" max="13316" width="49.85546875" style="213" customWidth="1"/>
    <col min="13317" max="13321" width="13.28515625" style="213" customWidth="1"/>
    <col min="13322" max="13325" width="9.140625" style="213"/>
    <col min="13326" max="13326" width="65.7109375" style="213" customWidth="1"/>
    <col min="13327" max="13570" width="9.140625" style="213"/>
    <col min="13571" max="13571" width="9.5703125" style="213" customWidth="1"/>
    <col min="13572" max="13572" width="49.85546875" style="213" customWidth="1"/>
    <col min="13573" max="13577" width="13.28515625" style="213" customWidth="1"/>
    <col min="13578" max="13581" width="9.140625" style="213"/>
    <col min="13582" max="13582" width="65.7109375" style="213" customWidth="1"/>
    <col min="13583" max="13826" width="9.140625" style="213"/>
    <col min="13827" max="13827" width="9.5703125" style="213" customWidth="1"/>
    <col min="13828" max="13828" width="49.85546875" style="213" customWidth="1"/>
    <col min="13829" max="13833" width="13.28515625" style="213" customWidth="1"/>
    <col min="13834" max="13837" width="9.140625" style="213"/>
    <col min="13838" max="13838" width="65.7109375" style="213" customWidth="1"/>
    <col min="13839" max="14082" width="9.140625" style="213"/>
    <col min="14083" max="14083" width="9.5703125" style="213" customWidth="1"/>
    <col min="14084" max="14084" width="49.85546875" style="213" customWidth="1"/>
    <col min="14085" max="14089" width="13.28515625" style="213" customWidth="1"/>
    <col min="14090" max="14093" width="9.140625" style="213"/>
    <col min="14094" max="14094" width="65.7109375" style="213" customWidth="1"/>
    <col min="14095" max="14338" width="9.140625" style="213"/>
    <col min="14339" max="14339" width="9.5703125" style="213" customWidth="1"/>
    <col min="14340" max="14340" width="49.85546875" style="213" customWidth="1"/>
    <col min="14341" max="14345" width="13.28515625" style="213" customWidth="1"/>
    <col min="14346" max="14349" width="9.140625" style="213"/>
    <col min="14350" max="14350" width="65.7109375" style="213" customWidth="1"/>
    <col min="14351" max="14594" width="9.140625" style="213"/>
    <col min="14595" max="14595" width="9.5703125" style="213" customWidth="1"/>
    <col min="14596" max="14596" width="49.85546875" style="213" customWidth="1"/>
    <col min="14597" max="14601" width="13.28515625" style="213" customWidth="1"/>
    <col min="14602" max="14605" width="9.140625" style="213"/>
    <col min="14606" max="14606" width="65.7109375" style="213" customWidth="1"/>
    <col min="14607" max="14850" width="9.140625" style="213"/>
    <col min="14851" max="14851" width="9.5703125" style="213" customWidth="1"/>
    <col min="14852" max="14852" width="49.85546875" style="213" customWidth="1"/>
    <col min="14853" max="14857" width="13.28515625" style="213" customWidth="1"/>
    <col min="14858" max="14861" width="9.140625" style="213"/>
    <col min="14862" max="14862" width="65.7109375" style="213" customWidth="1"/>
    <col min="14863" max="15106" width="9.140625" style="213"/>
    <col min="15107" max="15107" width="9.5703125" style="213" customWidth="1"/>
    <col min="15108" max="15108" width="49.85546875" style="213" customWidth="1"/>
    <col min="15109" max="15113" width="13.28515625" style="213" customWidth="1"/>
    <col min="15114" max="15117" width="9.140625" style="213"/>
    <col min="15118" max="15118" width="65.7109375" style="213" customWidth="1"/>
    <col min="15119" max="15362" width="9.140625" style="213"/>
    <col min="15363" max="15363" width="9.5703125" style="213" customWidth="1"/>
    <col min="15364" max="15364" width="49.85546875" style="213" customWidth="1"/>
    <col min="15365" max="15369" width="13.28515625" style="213" customWidth="1"/>
    <col min="15370" max="15373" width="9.140625" style="213"/>
    <col min="15374" max="15374" width="65.7109375" style="213" customWidth="1"/>
    <col min="15375" max="15618" width="9.140625" style="213"/>
    <col min="15619" max="15619" width="9.5703125" style="213" customWidth="1"/>
    <col min="15620" max="15620" width="49.85546875" style="213" customWidth="1"/>
    <col min="15621" max="15625" width="13.28515625" style="213" customWidth="1"/>
    <col min="15626" max="15629" width="9.140625" style="213"/>
    <col min="15630" max="15630" width="65.7109375" style="213" customWidth="1"/>
    <col min="15631" max="15874" width="9.140625" style="213"/>
    <col min="15875" max="15875" width="9.5703125" style="213" customWidth="1"/>
    <col min="15876" max="15876" width="49.85546875" style="213" customWidth="1"/>
    <col min="15877" max="15881" width="13.28515625" style="213" customWidth="1"/>
    <col min="15882" max="15885" width="9.140625" style="213"/>
    <col min="15886" max="15886" width="65.7109375" style="213" customWidth="1"/>
    <col min="15887" max="16130" width="9.140625" style="213"/>
    <col min="16131" max="16131" width="9.5703125" style="213" customWidth="1"/>
    <col min="16132" max="16132" width="49.85546875" style="213" customWidth="1"/>
    <col min="16133" max="16137" width="13.28515625" style="213" customWidth="1"/>
    <col min="16138" max="16141" width="9.140625" style="213"/>
    <col min="16142" max="16142" width="65.7109375" style="213" customWidth="1"/>
    <col min="16143" max="16384" width="9.140625" style="213"/>
  </cols>
  <sheetData>
    <row r="2" spans="2:15">
      <c r="C2" s="214"/>
    </row>
    <row r="3" spans="2:15" ht="15">
      <c r="C3" s="214"/>
      <c r="D3" s="215"/>
      <c r="E3" s="215"/>
      <c r="F3" s="215"/>
      <c r="G3" s="215"/>
      <c r="H3" s="32"/>
    </row>
    <row r="4" spans="2:15" s="2" customFormat="1" ht="9" customHeight="1"/>
    <row r="5" spans="2:15" s="2" customFormat="1" ht="12.75" customHeight="1"/>
    <row r="6" spans="2:15" s="2" customFormat="1" ht="12.75" customHeight="1"/>
    <row r="7" spans="2:15" s="2" customFormat="1" ht="25.5" customHeight="1">
      <c r="B7" s="22"/>
      <c r="C7" s="246" t="s">
        <v>239</v>
      </c>
      <c r="D7" s="246"/>
      <c r="E7" s="246"/>
      <c r="F7" s="246"/>
      <c r="G7" s="246"/>
      <c r="H7" s="246"/>
      <c r="I7" s="246"/>
      <c r="J7" s="246"/>
      <c r="K7" s="246"/>
      <c r="L7" s="246"/>
    </row>
    <row r="8" spans="2:15" ht="12.75" customHeight="1">
      <c r="C8" s="210"/>
      <c r="D8" s="210"/>
      <c r="E8" s="210"/>
      <c r="F8" s="210"/>
      <c r="G8" s="210"/>
      <c r="H8" s="210"/>
      <c r="I8" s="210"/>
      <c r="J8" s="127"/>
      <c r="K8" s="127"/>
      <c r="L8" s="127" t="s">
        <v>67</v>
      </c>
    </row>
    <row r="9" spans="2:15" ht="18" customHeight="1">
      <c r="C9" s="208" t="s">
        <v>68</v>
      </c>
      <c r="D9" s="216">
        <v>2008</v>
      </c>
      <c r="E9" s="216">
        <v>2009</v>
      </c>
      <c r="F9" s="216">
        <v>2010</v>
      </c>
      <c r="G9" s="216">
        <v>2011</v>
      </c>
      <c r="H9" s="216">
        <v>2012</v>
      </c>
      <c r="I9" s="216">
        <v>2013</v>
      </c>
      <c r="J9" s="216">
        <v>2014</v>
      </c>
      <c r="K9" s="216" t="s">
        <v>226</v>
      </c>
      <c r="L9" s="216">
        <v>2016</v>
      </c>
    </row>
    <row r="10" spans="2:15" ht="12.75" customHeight="1">
      <c r="C10" s="210"/>
      <c r="D10" s="210"/>
      <c r="E10" s="210"/>
      <c r="F10" s="210"/>
      <c r="G10" s="210"/>
      <c r="H10" s="210"/>
      <c r="I10" s="210"/>
      <c r="J10" s="210"/>
      <c r="K10" s="210"/>
      <c r="L10" s="210"/>
    </row>
    <row r="11" spans="2:15" ht="12.75" customHeight="1">
      <c r="C11" s="208" t="s">
        <v>113</v>
      </c>
      <c r="D11" s="217">
        <f t="shared" ref="D11:I11" si="0">D12+D16</f>
        <v>119963.65873999996</v>
      </c>
      <c r="E11" s="217">
        <f t="shared" si="0"/>
        <v>116307.41824</v>
      </c>
      <c r="F11" s="217">
        <f t="shared" si="0"/>
        <v>135840.3550510041</v>
      </c>
      <c r="G11" s="217">
        <f t="shared" si="0"/>
        <v>140132.82963108318</v>
      </c>
      <c r="H11" s="217">
        <f t="shared" si="0"/>
        <v>149966.195255161</v>
      </c>
      <c r="I11" s="217">
        <f t="shared" si="0"/>
        <v>161498.5</v>
      </c>
      <c r="J11" s="217">
        <f t="shared" ref="J11:L11" si="1">J12+J16</f>
        <v>187025.7630339778</v>
      </c>
      <c r="K11" s="217">
        <f t="shared" ref="K11" si="2">K12+K16</f>
        <v>192785.17887424564</v>
      </c>
      <c r="L11" s="217">
        <f t="shared" si="1"/>
        <v>199285.18158115543</v>
      </c>
      <c r="N11" s="208"/>
      <c r="O11" s="217"/>
    </row>
    <row r="12" spans="2:15" ht="12.75" customHeight="1">
      <c r="C12" s="210" t="s">
        <v>123</v>
      </c>
      <c r="D12" s="217">
        <f>D13+D14</f>
        <v>15308.637699999985</v>
      </c>
      <c r="E12" s="217">
        <f t="shared" ref="E12:I12" si="3">E13+E14</f>
        <v>14702.580429999989</v>
      </c>
      <c r="F12" s="217">
        <f t="shared" si="3"/>
        <v>15118.680049999997</v>
      </c>
      <c r="G12" s="217">
        <f t="shared" si="3"/>
        <v>13030.034520000001</v>
      </c>
      <c r="H12" s="217">
        <f t="shared" si="3"/>
        <v>15626.76376</v>
      </c>
      <c r="I12" s="217">
        <f t="shared" si="3"/>
        <v>16500</v>
      </c>
      <c r="J12" s="217">
        <f t="shared" ref="J12" si="4">J13+J14</f>
        <v>15865.162950000002</v>
      </c>
      <c r="K12" s="217">
        <f>K13+K14</f>
        <v>15470.16239</v>
      </c>
      <c r="L12" s="217">
        <f>L13+L14</f>
        <v>13932.228579999997</v>
      </c>
      <c r="N12" s="208"/>
      <c r="O12" s="218"/>
    </row>
    <row r="13" spans="2:15" ht="12.75" customHeight="1">
      <c r="C13" s="210" t="s">
        <v>124</v>
      </c>
      <c r="D13" s="219">
        <v>510.18900000000008</v>
      </c>
      <c r="E13" s="219">
        <v>565.55727000000002</v>
      </c>
      <c r="F13" s="219">
        <v>251.62106999999997</v>
      </c>
      <c r="G13" s="219">
        <v>173.49334000000002</v>
      </c>
      <c r="H13" s="219">
        <v>299.11947999999995</v>
      </c>
      <c r="I13" s="219">
        <v>248.5</v>
      </c>
      <c r="J13" s="219">
        <v>247.18648999999999</v>
      </c>
      <c r="K13" s="219">
        <v>237.64144999999999</v>
      </c>
      <c r="L13" s="220">
        <v>474.98351000000002</v>
      </c>
      <c r="N13" s="208"/>
      <c r="O13" s="218"/>
    </row>
    <row r="14" spans="2:15" ht="12.75" customHeight="1">
      <c r="C14" s="210" t="s">
        <v>125</v>
      </c>
      <c r="D14" s="219">
        <v>14798.448699999984</v>
      </c>
      <c r="E14" s="219">
        <v>14137.02315999999</v>
      </c>
      <c r="F14" s="219">
        <v>14867.058979999998</v>
      </c>
      <c r="G14" s="219">
        <v>12856.54118</v>
      </c>
      <c r="H14" s="219">
        <v>15327.64428</v>
      </c>
      <c r="I14" s="219">
        <v>16251.5</v>
      </c>
      <c r="J14" s="219">
        <v>15617.976460000002</v>
      </c>
      <c r="K14" s="221">
        <v>15232.52094</v>
      </c>
      <c r="L14" s="222">
        <v>13457.245069999997</v>
      </c>
      <c r="N14" s="223"/>
      <c r="O14" s="218"/>
    </row>
    <row r="15" spans="2:15" ht="12.75" customHeight="1">
      <c r="C15" s="210"/>
      <c r="D15" s="221"/>
      <c r="E15" s="221"/>
      <c r="F15" s="221"/>
      <c r="G15" s="221"/>
      <c r="H15" s="221"/>
      <c r="I15" s="221"/>
      <c r="J15" s="221"/>
      <c r="K15" s="221"/>
      <c r="L15" s="221"/>
      <c r="N15" s="208"/>
      <c r="O15" s="218"/>
    </row>
    <row r="16" spans="2:15" ht="12.75" customHeight="1">
      <c r="C16" s="210" t="s">
        <v>126</v>
      </c>
      <c r="D16" s="218">
        <f t="shared" ref="D16:L16" si="5">D17+D18</f>
        <v>104655.02103999998</v>
      </c>
      <c r="E16" s="218">
        <f t="shared" si="5"/>
        <v>101604.83781000001</v>
      </c>
      <c r="F16" s="218">
        <f t="shared" si="5"/>
        <v>120721.67500100409</v>
      </c>
      <c r="G16" s="218">
        <f t="shared" si="5"/>
        <v>127102.79511108316</v>
      </c>
      <c r="H16" s="218">
        <f t="shared" si="5"/>
        <v>134339.431495161</v>
      </c>
      <c r="I16" s="218">
        <f t="shared" si="5"/>
        <v>144998.5</v>
      </c>
      <c r="J16" s="218">
        <f t="shared" si="5"/>
        <v>171160.6000839778</v>
      </c>
      <c r="K16" s="218">
        <f t="shared" ref="K16" si="6">K17+K18</f>
        <v>177315.01648424563</v>
      </c>
      <c r="L16" s="218">
        <f t="shared" si="5"/>
        <v>185352.95300115543</v>
      </c>
      <c r="N16" s="208"/>
      <c r="O16" s="218"/>
    </row>
    <row r="17" spans="3:15" ht="12.75" customHeight="1">
      <c r="C17" s="210" t="s">
        <v>127</v>
      </c>
      <c r="D17" s="219">
        <v>14.164650000000002</v>
      </c>
      <c r="E17" s="219">
        <v>7.3140200000000002</v>
      </c>
      <c r="F17" s="219">
        <v>0.86873</v>
      </c>
      <c r="G17" s="219">
        <v>1.4182900000000001</v>
      </c>
      <c r="H17" s="219">
        <v>2.7297599999999997</v>
      </c>
      <c r="I17" s="219">
        <v>20.5</v>
      </c>
      <c r="J17" s="219">
        <v>166.17192999999997</v>
      </c>
      <c r="K17" s="219">
        <v>706.88839000000007</v>
      </c>
      <c r="L17" s="220">
        <v>624.01814999999999</v>
      </c>
      <c r="N17" s="208"/>
      <c r="O17" s="224"/>
    </row>
    <row r="18" spans="3:15" ht="12.75" customHeight="1">
      <c r="C18" s="210" t="s">
        <v>130</v>
      </c>
      <c r="D18" s="219">
        <v>104640.85638999997</v>
      </c>
      <c r="E18" s="219">
        <v>101597.52379000001</v>
      </c>
      <c r="F18" s="219">
        <v>120720.80627100408</v>
      </c>
      <c r="G18" s="219">
        <v>127101.37682108316</v>
      </c>
      <c r="H18" s="219">
        <v>134336.70173516101</v>
      </c>
      <c r="I18" s="219">
        <v>144978</v>
      </c>
      <c r="J18" s="219">
        <v>170994.42815397779</v>
      </c>
      <c r="K18" s="221">
        <v>176608.12809424562</v>
      </c>
      <c r="L18" s="222">
        <v>184728.93485115544</v>
      </c>
      <c r="O18" s="218"/>
    </row>
    <row r="19" spans="3:15" ht="12.75" customHeight="1">
      <c r="C19" s="210"/>
      <c r="D19" s="221"/>
      <c r="E19" s="221"/>
      <c r="F19" s="221"/>
      <c r="G19" s="221"/>
      <c r="H19" s="221"/>
      <c r="I19" s="221"/>
      <c r="J19" s="221"/>
      <c r="K19" s="221"/>
      <c r="L19" s="221"/>
    </row>
    <row r="20" spans="3:15" ht="12.75" customHeight="1">
      <c r="C20" s="208" t="s">
        <v>69</v>
      </c>
      <c r="D20" s="218">
        <f>D21+D22</f>
        <v>123520.39490000006</v>
      </c>
      <c r="E20" s="218">
        <f>E21+E22</f>
        <v>109943.42041000001</v>
      </c>
      <c r="F20" s="218">
        <f t="shared" ref="F20:L20" si="7">F21+F22</f>
        <v>106058.94259999999</v>
      </c>
      <c r="G20" s="218">
        <f t="shared" si="7"/>
        <v>105536.55883999997</v>
      </c>
      <c r="H20" s="218">
        <f t="shared" si="7"/>
        <v>125025.42089999997</v>
      </c>
      <c r="I20" s="218">
        <f t="shared" si="7"/>
        <v>133265.79999999999</v>
      </c>
      <c r="J20" s="218">
        <v>134313.80086999998</v>
      </c>
      <c r="K20" s="218">
        <f t="shared" ref="K20" si="8">K21+K22</f>
        <v>134261.30904000002</v>
      </c>
      <c r="L20" s="218">
        <f t="shared" si="7"/>
        <v>142541.65138900001</v>
      </c>
    </row>
    <row r="21" spans="3:15" ht="12.75" customHeight="1">
      <c r="C21" s="210" t="s">
        <v>128</v>
      </c>
      <c r="D21" s="219">
        <v>3320.3855000000008</v>
      </c>
      <c r="E21" s="219">
        <v>2343.1439499999988</v>
      </c>
      <c r="F21" s="219">
        <v>2128.6735800000006</v>
      </c>
      <c r="G21" s="219">
        <v>2258.2205900000004</v>
      </c>
      <c r="H21" s="219">
        <v>2366.6977300000003</v>
      </c>
      <c r="I21" s="219">
        <v>2111.8000000000002</v>
      </c>
      <c r="J21" s="219">
        <v>2324.6814299999996</v>
      </c>
      <c r="K21" s="221">
        <v>2154.9507599999997</v>
      </c>
      <c r="L21" s="222">
        <v>2445.3242599999999</v>
      </c>
    </row>
    <row r="22" spans="3:15" ht="12.75" customHeight="1">
      <c r="C22" s="210" t="s">
        <v>129</v>
      </c>
      <c r="D22" s="219">
        <v>120200.00940000005</v>
      </c>
      <c r="E22" s="219">
        <v>107600.27646000001</v>
      </c>
      <c r="F22" s="219">
        <v>103930.26901999999</v>
      </c>
      <c r="G22" s="219">
        <v>103278.33824999997</v>
      </c>
      <c r="H22" s="219">
        <v>122658.72316999997</v>
      </c>
      <c r="I22" s="219">
        <v>131154</v>
      </c>
      <c r="J22" s="219">
        <v>131989.11943999998</v>
      </c>
      <c r="K22" s="218">
        <v>132106.35828000001</v>
      </c>
      <c r="L22" s="222">
        <v>140096.32712900001</v>
      </c>
    </row>
    <row r="23" spans="3:15" ht="12.75" customHeight="1">
      <c r="C23" s="210"/>
      <c r="D23" s="221"/>
      <c r="E23" s="221"/>
      <c r="F23" s="210"/>
      <c r="G23" s="210"/>
      <c r="H23" s="210"/>
      <c r="I23" s="221"/>
      <c r="J23" s="221"/>
      <c r="K23" s="221"/>
      <c r="L23" s="221"/>
    </row>
    <row r="24" spans="3:15" ht="12.75" customHeight="1">
      <c r="C24" s="208" t="s">
        <v>70</v>
      </c>
      <c r="D24" s="218">
        <f t="shared" ref="D24:L24" si="9">D25+D26</f>
        <v>182765.30736029494</v>
      </c>
      <c r="E24" s="218">
        <f t="shared" si="9"/>
        <v>111664.12526460001</v>
      </c>
      <c r="F24" s="218">
        <f t="shared" si="9"/>
        <v>128009.35146114998</v>
      </c>
      <c r="G24" s="218">
        <f t="shared" si="9"/>
        <v>184352.47937961045</v>
      </c>
      <c r="H24" s="218">
        <f t="shared" si="9"/>
        <v>155077.56271656725</v>
      </c>
      <c r="I24" s="218">
        <f t="shared" si="9"/>
        <v>170935.2</v>
      </c>
      <c r="J24" s="218">
        <v>163851.68312810408</v>
      </c>
      <c r="K24" s="218">
        <f t="shared" ref="K24" si="10">K25+K26</f>
        <v>99681.128376161505</v>
      </c>
      <c r="L24" s="218">
        <f t="shared" si="9"/>
        <v>85422.114461236371</v>
      </c>
    </row>
    <row r="25" spans="3:15" ht="12.75" customHeight="1">
      <c r="C25" s="210" t="s">
        <v>131</v>
      </c>
      <c r="D25" s="219">
        <v>0</v>
      </c>
      <c r="E25" s="219">
        <v>0</v>
      </c>
      <c r="F25" s="221">
        <v>0</v>
      </c>
      <c r="G25" s="221">
        <v>0</v>
      </c>
      <c r="H25" s="221">
        <v>0</v>
      </c>
      <c r="I25" s="221"/>
      <c r="J25" s="221">
        <v>0</v>
      </c>
      <c r="K25" s="221">
        <v>0</v>
      </c>
      <c r="L25" s="221">
        <v>0</v>
      </c>
    </row>
    <row r="26" spans="3:15" ht="12.75" customHeight="1">
      <c r="C26" s="210" t="s">
        <v>132</v>
      </c>
      <c r="D26" s="221">
        <f>D27+D28</f>
        <v>182765.30736029494</v>
      </c>
      <c r="E26" s="221">
        <f t="shared" ref="E26:H26" si="11">E27+E28</f>
        <v>111664.12526460001</v>
      </c>
      <c r="F26" s="221">
        <f t="shared" si="11"/>
        <v>128009.35146114998</v>
      </c>
      <c r="G26" s="221">
        <f t="shared" si="11"/>
        <v>184352.47937961045</v>
      </c>
      <c r="H26" s="221">
        <f t="shared" si="11"/>
        <v>155077.56271656725</v>
      </c>
      <c r="I26" s="221">
        <v>170935.2</v>
      </c>
      <c r="J26" s="221">
        <v>163851.68312810408</v>
      </c>
      <c r="K26" s="221">
        <f t="shared" ref="K26:L26" si="12">SUM(K27:K28)</f>
        <v>99681.128376161505</v>
      </c>
      <c r="L26" s="221">
        <f t="shared" si="12"/>
        <v>85422.114461236371</v>
      </c>
    </row>
    <row r="27" spans="3:15" ht="12.75" customHeight="1">
      <c r="C27" s="210" t="s">
        <v>133</v>
      </c>
      <c r="D27" s="219">
        <v>178729.50011029493</v>
      </c>
      <c r="E27" s="219">
        <v>108210.15393460001</v>
      </c>
      <c r="F27" s="219">
        <v>122122.49566114998</v>
      </c>
      <c r="G27" s="219">
        <v>175980.89983597409</v>
      </c>
      <c r="H27" s="219">
        <v>146871.90428020363</v>
      </c>
      <c r="I27" s="219">
        <v>164187.9</v>
      </c>
      <c r="J27" s="219">
        <v>94530.028321616046</v>
      </c>
      <c r="K27" s="221">
        <v>94530.028321616046</v>
      </c>
      <c r="L27" s="222">
        <v>80078.5149676</v>
      </c>
    </row>
    <row r="28" spans="3:15" ht="12.75" customHeight="1">
      <c r="C28" s="225" t="s">
        <v>134</v>
      </c>
      <c r="D28" s="219">
        <v>4035.8072500000003</v>
      </c>
      <c r="E28" s="219">
        <v>3453.9713300000003</v>
      </c>
      <c r="F28" s="221">
        <v>5886.8558000000003</v>
      </c>
      <c r="G28" s="221">
        <v>8371.5795436363624</v>
      </c>
      <c r="H28" s="221">
        <v>8205.6584363636357</v>
      </c>
      <c r="I28" s="221">
        <v>6747.3</v>
      </c>
      <c r="J28" s="221">
        <v>5151.1000545454544</v>
      </c>
      <c r="K28" s="221">
        <v>5151.1000545454544</v>
      </c>
      <c r="L28" s="222">
        <v>5343.5994936363641</v>
      </c>
    </row>
    <row r="29" spans="3:15" ht="12.75" customHeight="1">
      <c r="C29" s="210"/>
      <c r="D29" s="221"/>
      <c r="E29" s="221"/>
      <c r="F29" s="210"/>
      <c r="G29" s="210"/>
      <c r="H29" s="210"/>
      <c r="I29" s="221"/>
      <c r="J29" s="221"/>
      <c r="K29" s="221"/>
      <c r="L29" s="221"/>
    </row>
    <row r="30" spans="3:15" ht="28.5" customHeight="1">
      <c r="C30" s="223" t="s">
        <v>71</v>
      </c>
      <c r="D30" s="218">
        <f>D31+D32</f>
        <v>48144.809730000001</v>
      </c>
      <c r="E30" s="218">
        <f t="shared" ref="E30:L30" si="13">E31+E32</f>
        <v>43262.488259999998</v>
      </c>
      <c r="F30" s="218">
        <f t="shared" si="13"/>
        <v>54858.025569999998</v>
      </c>
      <c r="G30" s="218">
        <f t="shared" si="13"/>
        <v>61580.600570000002</v>
      </c>
      <c r="H30" s="218">
        <f t="shared" si="13"/>
        <v>68191.362820000009</v>
      </c>
      <c r="I30" s="218">
        <f t="shared" si="13"/>
        <v>74307.199999999997</v>
      </c>
      <c r="J30" s="218">
        <v>78481.624810000008</v>
      </c>
      <c r="K30" s="218">
        <f t="shared" ref="K30" si="14">K31+K32</f>
        <v>91917.181000000011</v>
      </c>
      <c r="L30" s="218">
        <f t="shared" si="13"/>
        <v>95311.260170000023</v>
      </c>
    </row>
    <row r="31" spans="3:15" ht="12.75" customHeight="1">
      <c r="C31" s="210" t="s">
        <v>135</v>
      </c>
      <c r="D31" s="219">
        <v>46898.380010000001</v>
      </c>
      <c r="E31" s="219">
        <v>42203.92323</v>
      </c>
      <c r="F31" s="219">
        <v>52931.154020000002</v>
      </c>
      <c r="G31" s="219">
        <v>59881.685310000001</v>
      </c>
      <c r="H31" s="219">
        <v>66656.940520000004</v>
      </c>
      <c r="I31" s="219">
        <v>73164.2</v>
      </c>
      <c r="J31" s="219">
        <v>77585.240430000005</v>
      </c>
      <c r="K31" s="222">
        <v>91149.940980000014</v>
      </c>
      <c r="L31" s="222">
        <v>94506.843200000018</v>
      </c>
    </row>
    <row r="32" spans="3:15" s="226" customFormat="1" ht="12.75" customHeight="1">
      <c r="C32" s="210" t="s">
        <v>136</v>
      </c>
      <c r="D32" s="219">
        <v>1246.4297200000005</v>
      </c>
      <c r="E32" s="219">
        <v>1058.5650299999995</v>
      </c>
      <c r="F32" s="221">
        <v>1926.8715499999998</v>
      </c>
      <c r="G32" s="221">
        <v>1698.91526</v>
      </c>
      <c r="H32" s="221">
        <v>1534.4223</v>
      </c>
      <c r="I32" s="221">
        <v>1143</v>
      </c>
      <c r="J32" s="221">
        <v>896.38437999999985</v>
      </c>
      <c r="K32" s="227">
        <v>767.24001999999996</v>
      </c>
      <c r="L32" s="222">
        <v>804.41696999999999</v>
      </c>
    </row>
    <row r="33" spans="3:12" ht="12.75" customHeight="1">
      <c r="C33" s="210"/>
      <c r="D33" s="221"/>
      <c r="E33" s="221"/>
      <c r="F33" s="210"/>
      <c r="G33" s="210"/>
      <c r="H33" s="210"/>
      <c r="I33" s="221"/>
      <c r="J33" s="221"/>
      <c r="K33" s="221"/>
      <c r="L33" s="221"/>
    </row>
    <row r="34" spans="3:12" ht="25.5" customHeight="1">
      <c r="C34" s="223" t="s">
        <v>72</v>
      </c>
      <c r="D34" s="218">
        <f t="shared" ref="D34:L34" si="15">D35+D36+D37+D38</f>
        <v>73554.433309999935</v>
      </c>
      <c r="E34" s="218">
        <f t="shared" si="15"/>
        <v>49406.547640000041</v>
      </c>
      <c r="F34" s="218">
        <f t="shared" si="15"/>
        <v>44726.359449999996</v>
      </c>
      <c r="G34" s="218">
        <f t="shared" si="15"/>
        <v>48410.091170000007</v>
      </c>
      <c r="H34" s="218">
        <f t="shared" si="15"/>
        <v>54321.422579999999</v>
      </c>
      <c r="I34" s="218">
        <f t="shared" si="15"/>
        <v>52476.799999999996</v>
      </c>
      <c r="J34" s="218">
        <v>61284.6515</v>
      </c>
      <c r="K34" s="218">
        <f t="shared" ref="K34" si="16">K35+K36+K37+K38</f>
        <v>61058.120559999996</v>
      </c>
      <c r="L34" s="218">
        <f t="shared" si="15"/>
        <v>82636.097989999995</v>
      </c>
    </row>
    <row r="35" spans="3:12" ht="12.75" customHeight="1">
      <c r="C35" s="210" t="s">
        <v>137</v>
      </c>
      <c r="D35" s="219">
        <v>47380.159999999931</v>
      </c>
      <c r="E35" s="219">
        <v>29116.529670000033</v>
      </c>
      <c r="F35" s="219">
        <v>27250.535069999998</v>
      </c>
      <c r="G35" s="219">
        <v>29044.068330000002</v>
      </c>
      <c r="H35" s="219">
        <v>33998.048989999996</v>
      </c>
      <c r="I35" s="219">
        <v>32040.6</v>
      </c>
      <c r="J35" s="219">
        <v>42744.936389999995</v>
      </c>
      <c r="K35" s="222">
        <v>42924.362439999997</v>
      </c>
      <c r="L35" s="222">
        <v>63475.075989999983</v>
      </c>
    </row>
    <row r="36" spans="3:12" ht="12.75" customHeight="1">
      <c r="C36" s="210" t="s">
        <v>138</v>
      </c>
      <c r="D36" s="219">
        <v>0</v>
      </c>
      <c r="E36" s="219">
        <v>0</v>
      </c>
      <c r="F36" s="219">
        <v>0</v>
      </c>
      <c r="G36" s="219">
        <v>0</v>
      </c>
      <c r="H36" s="219">
        <v>0</v>
      </c>
      <c r="I36" s="219">
        <v>0</v>
      </c>
      <c r="J36" s="219">
        <v>0</v>
      </c>
      <c r="K36" s="222">
        <v>0</v>
      </c>
      <c r="L36" s="227">
        <v>0</v>
      </c>
    </row>
    <row r="37" spans="3:12" ht="12.75" customHeight="1">
      <c r="C37" s="210" t="s">
        <v>139</v>
      </c>
      <c r="D37" s="219">
        <v>14648.108190000001</v>
      </c>
      <c r="E37" s="219">
        <v>9744.4044800000029</v>
      </c>
      <c r="F37" s="219">
        <v>7025.8989499999998</v>
      </c>
      <c r="G37" s="219">
        <v>9407.6888000000017</v>
      </c>
      <c r="H37" s="219">
        <v>9713.0150799999992</v>
      </c>
      <c r="I37" s="219">
        <v>9705.7999999999993</v>
      </c>
      <c r="J37" s="219">
        <v>7538.0075699999998</v>
      </c>
      <c r="K37" s="222">
        <v>6006.5325199999997</v>
      </c>
      <c r="L37" s="222">
        <v>6677.4879000000001</v>
      </c>
    </row>
    <row r="38" spans="3:12" s="226" customFormat="1" ht="12.75" customHeight="1">
      <c r="C38" s="210" t="s">
        <v>140</v>
      </c>
      <c r="D38" s="219">
        <v>11526.165120000007</v>
      </c>
      <c r="E38" s="219">
        <v>10545.613490000005</v>
      </c>
      <c r="F38" s="221">
        <v>10449.925429999998</v>
      </c>
      <c r="G38" s="221">
        <v>9958.3340400000016</v>
      </c>
      <c r="H38" s="221">
        <v>10610.358510000002</v>
      </c>
      <c r="I38" s="221">
        <v>10730.4</v>
      </c>
      <c r="J38" s="221">
        <v>11001.707540000001</v>
      </c>
      <c r="K38" s="222">
        <v>12127.225600000002</v>
      </c>
      <c r="L38" s="222">
        <v>12483.534100000003</v>
      </c>
    </row>
    <row r="39" spans="3:12" ht="12.75" customHeight="1">
      <c r="C39" s="210"/>
      <c r="D39" s="221"/>
      <c r="E39" s="221"/>
      <c r="F39" s="210"/>
      <c r="G39" s="210"/>
      <c r="H39" s="210"/>
      <c r="I39" s="221"/>
      <c r="J39" s="221"/>
      <c r="K39" s="221"/>
      <c r="L39" s="221"/>
    </row>
    <row r="40" spans="3:12" ht="10.5" customHeight="1">
      <c r="C40" s="208" t="s">
        <v>73</v>
      </c>
      <c r="D40" s="218">
        <f>SUM(D41:D43)</f>
        <v>292295.71474000067</v>
      </c>
      <c r="E40" s="218">
        <f>SUM(E41:E43)</f>
        <v>245328.80710000001</v>
      </c>
      <c r="F40" s="218">
        <f t="shared" ref="F40:L40" si="17">SUM(F41:F43)</f>
        <v>152137.56294785408</v>
      </c>
      <c r="G40" s="218">
        <f t="shared" si="17"/>
        <v>153002.66622785002</v>
      </c>
      <c r="H40" s="218">
        <f t="shared" si="17"/>
        <v>153404.12407763183</v>
      </c>
      <c r="I40" s="218">
        <f t="shared" si="17"/>
        <v>129240.6</v>
      </c>
      <c r="J40" s="218">
        <v>137643.4862906918</v>
      </c>
      <c r="K40" s="218">
        <f t="shared" ref="K40" si="18">SUM(K41:K43)</f>
        <v>194712.93625984545</v>
      </c>
      <c r="L40" s="218">
        <f t="shared" si="17"/>
        <v>187393.37930562044</v>
      </c>
    </row>
    <row r="41" spans="3:12" ht="12.75" customHeight="1">
      <c r="C41" s="210" t="s">
        <v>141</v>
      </c>
      <c r="D41" s="219">
        <v>53136.887430000002</v>
      </c>
      <c r="E41" s="219">
        <v>47438.699599999993</v>
      </c>
      <c r="F41" s="219">
        <v>45416.193122727273</v>
      </c>
      <c r="G41" s="219">
        <v>41638</v>
      </c>
      <c r="H41" s="219">
        <v>49271.21320818182</v>
      </c>
      <c r="I41" s="219">
        <v>46206</v>
      </c>
      <c r="J41" s="219">
        <v>52839.908601818184</v>
      </c>
      <c r="K41" s="219">
        <v>127125.96129894543</v>
      </c>
      <c r="L41" s="222">
        <v>113122.15339734544</v>
      </c>
    </row>
    <row r="42" spans="3:12" ht="12.75" customHeight="1">
      <c r="C42" s="210" t="s">
        <v>142</v>
      </c>
      <c r="D42" s="219">
        <v>199786.83827000065</v>
      </c>
      <c r="E42" s="219">
        <v>164792.86929000003</v>
      </c>
      <c r="F42" s="219">
        <v>66323.686590000143</v>
      </c>
      <c r="G42" s="219">
        <v>68436.19011000001</v>
      </c>
      <c r="H42" s="219">
        <v>54259.776740000023</v>
      </c>
      <c r="I42" s="219">
        <v>35423</v>
      </c>
      <c r="J42" s="219">
        <v>37462.635199999997</v>
      </c>
      <c r="K42" s="221">
        <v>19175.030060000001</v>
      </c>
      <c r="L42" s="222">
        <v>17911.592470000003</v>
      </c>
    </row>
    <row r="43" spans="3:12" ht="12.75" customHeight="1">
      <c r="C43" s="210" t="s">
        <v>143</v>
      </c>
      <c r="D43" s="219">
        <v>39371.98904</v>
      </c>
      <c r="E43" s="219">
        <v>33097.238209999989</v>
      </c>
      <c r="F43" s="221">
        <v>40397.683235126671</v>
      </c>
      <c r="G43" s="221">
        <v>42928.476117850005</v>
      </c>
      <c r="H43" s="221">
        <v>49873.134129449994</v>
      </c>
      <c r="I43" s="221">
        <v>47611.6</v>
      </c>
      <c r="J43" s="221">
        <v>47340.94248887361</v>
      </c>
      <c r="K43" s="221">
        <v>48411.944900900002</v>
      </c>
      <c r="L43" s="222">
        <v>56359.633438275006</v>
      </c>
    </row>
    <row r="44" spans="3:12" ht="12.75" customHeight="1">
      <c r="C44" s="210"/>
      <c r="D44" s="221"/>
      <c r="E44" s="221"/>
      <c r="F44" s="210"/>
      <c r="G44" s="210"/>
      <c r="H44" s="210"/>
      <c r="I44" s="221"/>
      <c r="J44" s="221"/>
      <c r="K44" s="221"/>
      <c r="L44" s="222"/>
    </row>
    <row r="45" spans="3:12" s="226" customFormat="1" ht="12.75" customHeight="1">
      <c r="C45" s="208" t="s">
        <v>102</v>
      </c>
      <c r="D45" s="217">
        <v>58449.862660000013</v>
      </c>
      <c r="E45" s="217">
        <v>68625.642909999995</v>
      </c>
      <c r="F45" s="218">
        <v>68776.750589999996</v>
      </c>
      <c r="G45" s="218">
        <v>66472.898008727265</v>
      </c>
      <c r="H45" s="218">
        <v>52533.295851818199</v>
      </c>
      <c r="I45" s="218">
        <v>52730.3</v>
      </c>
      <c r="J45" s="218">
        <v>51757.99790498372</v>
      </c>
      <c r="K45" s="218">
        <v>56483.739730909103</v>
      </c>
      <c r="L45" s="222">
        <v>61621.708675454545</v>
      </c>
    </row>
    <row r="46" spans="3:12" ht="12.75" customHeight="1">
      <c r="C46" s="210"/>
      <c r="D46" s="221"/>
      <c r="E46" s="221"/>
      <c r="F46" s="210"/>
      <c r="G46" s="210"/>
      <c r="H46" s="210"/>
      <c r="I46" s="221"/>
      <c r="J46" s="221"/>
      <c r="K46" s="221"/>
      <c r="L46" s="221"/>
    </row>
    <row r="47" spans="3:12" ht="12.75" customHeight="1">
      <c r="C47" s="208" t="s">
        <v>74</v>
      </c>
      <c r="D47" s="218">
        <f>D11+D20+D24+D30+D34+D40+D45</f>
        <v>898694.18144029554</v>
      </c>
      <c r="E47" s="218">
        <f t="shared" ref="E47:J47" si="19">E11+E20+E24+E30+E34+E40+E45</f>
        <v>744538.44982460001</v>
      </c>
      <c r="F47" s="218">
        <f t="shared" si="19"/>
        <v>690407.34767000808</v>
      </c>
      <c r="G47" s="218">
        <f t="shared" si="19"/>
        <v>759488.12382727081</v>
      </c>
      <c r="H47" s="218">
        <f t="shared" si="19"/>
        <v>758519.38420117821</v>
      </c>
      <c r="I47" s="218">
        <f t="shared" si="19"/>
        <v>774454.4</v>
      </c>
      <c r="J47" s="218">
        <f t="shared" si="19"/>
        <v>814359.0075377574</v>
      </c>
      <c r="K47" s="218">
        <f t="shared" ref="K47:L47" si="20">K11+K20+K24+K30+K34+K40+K45</f>
        <v>830899.5938411617</v>
      </c>
      <c r="L47" s="218">
        <f t="shared" si="20"/>
        <v>854211.39357246691</v>
      </c>
    </row>
    <row r="48" spans="3:12">
      <c r="C48" s="210"/>
      <c r="D48" s="210"/>
      <c r="E48" s="210"/>
      <c r="F48" s="210"/>
      <c r="G48" s="210"/>
      <c r="H48" s="210"/>
      <c r="I48" s="210"/>
      <c r="J48" s="210"/>
      <c r="K48" s="210"/>
      <c r="L48" s="210"/>
    </row>
    <row r="49" spans="3:12" ht="14.25">
      <c r="C49" s="47" t="s">
        <v>230</v>
      </c>
      <c r="D49" s="228"/>
      <c r="E49" s="228"/>
      <c r="F49" s="228"/>
      <c r="G49" s="228"/>
      <c r="H49" s="228"/>
      <c r="I49" s="210"/>
      <c r="J49" s="210"/>
      <c r="K49" s="210"/>
      <c r="L49" s="210"/>
    </row>
    <row r="50" spans="3:12">
      <c r="C50" s="226"/>
      <c r="D50" s="229"/>
      <c r="E50" s="229"/>
      <c r="F50" s="229"/>
      <c r="G50" s="229"/>
      <c r="H50" s="229" t="s">
        <v>25</v>
      </c>
    </row>
    <row r="51" spans="3:12">
      <c r="C51" s="226"/>
      <c r="D51" s="229"/>
      <c r="E51" s="229"/>
      <c r="F51" s="229"/>
      <c r="G51" s="229"/>
      <c r="H51" s="229"/>
    </row>
    <row r="52" spans="3:12">
      <c r="C52" s="226"/>
      <c r="D52" s="229"/>
      <c r="E52" s="229"/>
      <c r="F52" s="229"/>
      <c r="G52" s="229"/>
      <c r="H52" s="229"/>
    </row>
    <row r="53" spans="3:12">
      <c r="C53" s="226"/>
      <c r="D53" s="229"/>
      <c r="E53" s="229"/>
      <c r="F53" s="229"/>
      <c r="G53" s="229"/>
      <c r="H53" s="229"/>
    </row>
    <row r="54" spans="3:12">
      <c r="C54" s="226"/>
      <c r="D54" s="229"/>
      <c r="E54" s="229"/>
      <c r="F54" s="229"/>
      <c r="G54" s="229"/>
      <c r="H54" s="229"/>
    </row>
    <row r="55" spans="3:12">
      <c r="C55" s="226"/>
      <c r="D55" s="229"/>
      <c r="E55" s="229"/>
      <c r="F55" s="229"/>
      <c r="G55" s="229"/>
      <c r="H55" s="229"/>
    </row>
    <row r="56" spans="3:12">
      <c r="C56" s="226"/>
      <c r="D56" s="229"/>
      <c r="E56" s="229"/>
      <c r="F56" s="229"/>
      <c r="G56" s="229"/>
      <c r="H56" s="229"/>
    </row>
    <row r="57" spans="3:12">
      <c r="C57" s="226"/>
      <c r="D57" s="229"/>
      <c r="E57" s="229"/>
      <c r="F57" s="229"/>
      <c r="G57" s="229"/>
      <c r="H57" s="229"/>
    </row>
    <row r="58" spans="3:12">
      <c r="C58" s="226"/>
      <c r="D58" s="229"/>
      <c r="E58" s="229"/>
      <c r="F58" s="229"/>
      <c r="G58" s="229"/>
      <c r="H58" s="229"/>
    </row>
    <row r="59" spans="3:12">
      <c r="C59" s="226"/>
      <c r="D59" s="229"/>
      <c r="E59" s="229"/>
      <c r="F59" s="229"/>
      <c r="G59" s="229"/>
      <c r="H59" s="229"/>
    </row>
    <row r="60" spans="3:12">
      <c r="C60" s="226"/>
      <c r="D60" s="229"/>
      <c r="E60" s="229"/>
      <c r="F60" s="229"/>
      <c r="G60" s="229"/>
      <c r="H60" s="229"/>
    </row>
    <row r="68" spans="2:8" ht="9.75" customHeight="1">
      <c r="B68" s="2"/>
      <c r="C68" s="2"/>
      <c r="D68" s="2"/>
      <c r="E68" s="2"/>
      <c r="F68" s="2"/>
      <c r="G68" s="2"/>
      <c r="H68" s="2"/>
    </row>
    <row r="69" spans="2:8" ht="15">
      <c r="B69" s="333"/>
      <c r="C69" s="333"/>
      <c r="D69" s="333"/>
      <c r="E69" s="333"/>
      <c r="F69" s="333"/>
      <c r="G69" s="333"/>
      <c r="H69" s="333"/>
    </row>
  </sheetData>
  <mergeCells count="1">
    <mergeCell ref="B69:H69"/>
  </mergeCells>
  <pageMargins left="0.7" right="0.7" top="0.75" bottom="0.75" header="0.3" footer="0.3"/>
  <pageSetup scale="56" orientation="portrait" r:id="rId1"/>
  <drawing r:id="rId2"/>
  <legacyDrawing r:id="rId3"/>
  <oleObjects>
    <mc:AlternateContent xmlns:mc="http://schemas.openxmlformats.org/markup-compatibility/2006">
      <mc:Choice Requires="x14">
        <oleObject progId="MSPhotoEd.3" shapeId="4097" r:id="rId4">
          <objectPr defaultSize="0" autoPict="0" r:id="rId5">
            <anchor moveWithCells="1" sizeWithCells="1">
              <from>
                <xdr:col>0</xdr:col>
                <xdr:colOff>0</xdr:colOff>
                <xdr:row>0</xdr:row>
                <xdr:rowOff>9525</xdr:rowOff>
              </from>
              <to>
                <xdr:col>1</xdr:col>
                <xdr:colOff>19050</xdr:colOff>
                <xdr:row>0</xdr:row>
                <xdr:rowOff>133350</xdr:rowOff>
              </to>
            </anchor>
          </objectPr>
        </oleObject>
      </mc:Choice>
      <mc:Fallback>
        <oleObject progId="MSPhotoEd.3" shapeId="4097"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VI30"/>
  <sheetViews>
    <sheetView workbookViewId="0">
      <pane xSplit="2" ySplit="8" topLeftCell="C9" activePane="bottomRight" state="frozen"/>
      <selection pane="topRight" activeCell="C1" sqref="C1"/>
      <selection pane="bottomLeft" activeCell="A8" sqref="A8"/>
      <selection pane="bottomRight" activeCell="C3" sqref="C3"/>
    </sheetView>
  </sheetViews>
  <sheetFormatPr defaultRowHeight="15"/>
  <cols>
    <col min="1" max="1" width="9.140625" style="230"/>
    <col min="2" max="2" width="51.140625" style="230" customWidth="1"/>
    <col min="3" max="3" width="11.85546875" style="230" customWidth="1"/>
    <col min="4" max="4" width="12.42578125" style="230" customWidth="1"/>
    <col min="5" max="12" width="13.7109375" style="230" customWidth="1"/>
    <col min="13" max="13" width="6.140625" style="230" customWidth="1"/>
    <col min="14" max="252" width="9.140625" style="230"/>
    <col min="253" max="253" width="43.42578125" style="230" customWidth="1"/>
    <col min="254" max="257" width="9.140625" style="230" hidden="1" customWidth="1"/>
    <col min="258" max="261" width="11.5703125" style="230" customWidth="1"/>
    <col min="262" max="262" width="11.85546875" style="230" bestFit="1" customWidth="1"/>
    <col min="263" max="263" width="11.5703125" style="230" bestFit="1" customWidth="1"/>
    <col min="264" max="508" width="9.140625" style="230"/>
    <col min="509" max="509" width="43.42578125" style="230" customWidth="1"/>
    <col min="510" max="513" width="9.140625" style="230" hidden="1" customWidth="1"/>
    <col min="514" max="517" width="11.5703125" style="230" customWidth="1"/>
    <col min="518" max="518" width="11.85546875" style="230" bestFit="1" customWidth="1"/>
    <col min="519" max="519" width="11.5703125" style="230" bestFit="1" customWidth="1"/>
    <col min="520" max="764" width="9.140625" style="230"/>
    <col min="765" max="765" width="43.42578125" style="230" customWidth="1"/>
    <col min="766" max="769" width="9.140625" style="230" hidden="1" customWidth="1"/>
    <col min="770" max="773" width="11.5703125" style="230" customWidth="1"/>
    <col min="774" max="774" width="11.85546875" style="230" bestFit="1" customWidth="1"/>
    <col min="775" max="775" width="11.5703125" style="230" bestFit="1" customWidth="1"/>
    <col min="776" max="1020" width="9.140625" style="230"/>
    <col min="1021" max="1021" width="43.42578125" style="230" customWidth="1"/>
    <col min="1022" max="1025" width="9.140625" style="230" hidden="1" customWidth="1"/>
    <col min="1026" max="1029" width="11.5703125" style="230" customWidth="1"/>
    <col min="1030" max="1030" width="11.85546875" style="230" bestFit="1" customWidth="1"/>
    <col min="1031" max="1031" width="11.5703125" style="230" bestFit="1" customWidth="1"/>
    <col min="1032" max="1276" width="9.140625" style="230"/>
    <col min="1277" max="1277" width="43.42578125" style="230" customWidth="1"/>
    <col min="1278" max="1281" width="9.140625" style="230" hidden="1" customWidth="1"/>
    <col min="1282" max="1285" width="11.5703125" style="230" customWidth="1"/>
    <col min="1286" max="1286" width="11.85546875" style="230" bestFit="1" customWidth="1"/>
    <col min="1287" max="1287" width="11.5703125" style="230" bestFit="1" customWidth="1"/>
    <col min="1288" max="1532" width="9.140625" style="230"/>
    <col min="1533" max="1533" width="43.42578125" style="230" customWidth="1"/>
    <col min="1534" max="1537" width="9.140625" style="230" hidden="1" customWidth="1"/>
    <col min="1538" max="1541" width="11.5703125" style="230" customWidth="1"/>
    <col min="1542" max="1542" width="11.85546875" style="230" bestFit="1" customWidth="1"/>
    <col min="1543" max="1543" width="11.5703125" style="230" bestFit="1" customWidth="1"/>
    <col min="1544" max="1788" width="9.140625" style="230"/>
    <col min="1789" max="1789" width="43.42578125" style="230" customWidth="1"/>
    <col min="1790" max="1793" width="9.140625" style="230" hidden="1" customWidth="1"/>
    <col min="1794" max="1797" width="11.5703125" style="230" customWidth="1"/>
    <col min="1798" max="1798" width="11.85546875" style="230" bestFit="1" customWidth="1"/>
    <col min="1799" max="1799" width="11.5703125" style="230" bestFit="1" customWidth="1"/>
    <col min="1800" max="2044" width="9.140625" style="230"/>
    <col min="2045" max="2045" width="43.42578125" style="230" customWidth="1"/>
    <col min="2046" max="2049" width="9.140625" style="230" hidden="1" customWidth="1"/>
    <col min="2050" max="2053" width="11.5703125" style="230" customWidth="1"/>
    <col min="2054" max="2054" width="11.85546875" style="230" bestFit="1" customWidth="1"/>
    <col min="2055" max="2055" width="11.5703125" style="230" bestFit="1" customWidth="1"/>
    <col min="2056" max="2300" width="9.140625" style="230"/>
    <col min="2301" max="2301" width="43.42578125" style="230" customWidth="1"/>
    <col min="2302" max="2305" width="9.140625" style="230" hidden="1" customWidth="1"/>
    <col min="2306" max="2309" width="11.5703125" style="230" customWidth="1"/>
    <col min="2310" max="2310" width="11.85546875" style="230" bestFit="1" customWidth="1"/>
    <col min="2311" max="2311" width="11.5703125" style="230" bestFit="1" customWidth="1"/>
    <col min="2312" max="2556" width="9.140625" style="230"/>
    <col min="2557" max="2557" width="43.42578125" style="230" customWidth="1"/>
    <col min="2558" max="2561" width="9.140625" style="230" hidden="1" customWidth="1"/>
    <col min="2562" max="2565" width="11.5703125" style="230" customWidth="1"/>
    <col min="2566" max="2566" width="11.85546875" style="230" bestFit="1" customWidth="1"/>
    <col min="2567" max="2567" width="11.5703125" style="230" bestFit="1" customWidth="1"/>
    <col min="2568" max="2812" width="9.140625" style="230"/>
    <col min="2813" max="2813" width="43.42578125" style="230" customWidth="1"/>
    <col min="2814" max="2817" width="9.140625" style="230" hidden="1" customWidth="1"/>
    <col min="2818" max="2821" width="11.5703125" style="230" customWidth="1"/>
    <col min="2822" max="2822" width="11.85546875" style="230" bestFit="1" customWidth="1"/>
    <col min="2823" max="2823" width="11.5703125" style="230" bestFit="1" customWidth="1"/>
    <col min="2824" max="3068" width="9.140625" style="230"/>
    <col min="3069" max="3069" width="43.42578125" style="230" customWidth="1"/>
    <col min="3070" max="3073" width="9.140625" style="230" hidden="1" customWidth="1"/>
    <col min="3074" max="3077" width="11.5703125" style="230" customWidth="1"/>
    <col min="3078" max="3078" width="11.85546875" style="230" bestFit="1" customWidth="1"/>
    <col min="3079" max="3079" width="11.5703125" style="230" bestFit="1" customWidth="1"/>
    <col min="3080" max="3324" width="9.140625" style="230"/>
    <col min="3325" max="3325" width="43.42578125" style="230" customWidth="1"/>
    <col min="3326" max="3329" width="9.140625" style="230" hidden="1" customWidth="1"/>
    <col min="3330" max="3333" width="11.5703125" style="230" customWidth="1"/>
    <col min="3334" max="3334" width="11.85546875" style="230" bestFit="1" customWidth="1"/>
    <col min="3335" max="3335" width="11.5703125" style="230" bestFit="1" customWidth="1"/>
    <col min="3336" max="3580" width="9.140625" style="230"/>
    <col min="3581" max="3581" width="43.42578125" style="230" customWidth="1"/>
    <col min="3582" max="3585" width="9.140625" style="230" hidden="1" customWidth="1"/>
    <col min="3586" max="3589" width="11.5703125" style="230" customWidth="1"/>
    <col min="3590" max="3590" width="11.85546875" style="230" bestFit="1" customWidth="1"/>
    <col min="3591" max="3591" width="11.5703125" style="230" bestFit="1" customWidth="1"/>
    <col min="3592" max="3836" width="9.140625" style="230"/>
    <col min="3837" max="3837" width="43.42578125" style="230" customWidth="1"/>
    <col min="3838" max="3841" width="9.140625" style="230" hidden="1" customWidth="1"/>
    <col min="3842" max="3845" width="11.5703125" style="230" customWidth="1"/>
    <col min="3846" max="3846" width="11.85546875" style="230" bestFit="1" customWidth="1"/>
    <col min="3847" max="3847" width="11.5703125" style="230" bestFit="1" customWidth="1"/>
    <col min="3848" max="4092" width="9.140625" style="230"/>
    <col min="4093" max="4093" width="43.42578125" style="230" customWidth="1"/>
    <col min="4094" max="4097" width="9.140625" style="230" hidden="1" customWidth="1"/>
    <col min="4098" max="4101" width="11.5703125" style="230" customWidth="1"/>
    <col min="4102" max="4102" width="11.85546875" style="230" bestFit="1" customWidth="1"/>
    <col min="4103" max="4103" width="11.5703125" style="230" bestFit="1" customWidth="1"/>
    <col min="4104" max="4348" width="9.140625" style="230"/>
    <col min="4349" max="4349" width="43.42578125" style="230" customWidth="1"/>
    <col min="4350" max="4353" width="9.140625" style="230" hidden="1" customWidth="1"/>
    <col min="4354" max="4357" width="11.5703125" style="230" customWidth="1"/>
    <col min="4358" max="4358" width="11.85546875" style="230" bestFit="1" customWidth="1"/>
    <col min="4359" max="4359" width="11.5703125" style="230" bestFit="1" customWidth="1"/>
    <col min="4360" max="4604" width="9.140625" style="230"/>
    <col min="4605" max="4605" width="43.42578125" style="230" customWidth="1"/>
    <col min="4606" max="4609" width="9.140625" style="230" hidden="1" customWidth="1"/>
    <col min="4610" max="4613" width="11.5703125" style="230" customWidth="1"/>
    <col min="4614" max="4614" width="11.85546875" style="230" bestFit="1" customWidth="1"/>
    <col min="4615" max="4615" width="11.5703125" style="230" bestFit="1" customWidth="1"/>
    <col min="4616" max="4860" width="9.140625" style="230"/>
    <col min="4861" max="4861" width="43.42578125" style="230" customWidth="1"/>
    <col min="4862" max="4865" width="9.140625" style="230" hidden="1" customWidth="1"/>
    <col min="4866" max="4869" width="11.5703125" style="230" customWidth="1"/>
    <col min="4870" max="4870" width="11.85546875" style="230" bestFit="1" customWidth="1"/>
    <col min="4871" max="4871" width="11.5703125" style="230" bestFit="1" customWidth="1"/>
    <col min="4872" max="5116" width="9.140625" style="230"/>
    <col min="5117" max="5117" width="43.42578125" style="230" customWidth="1"/>
    <col min="5118" max="5121" width="9.140625" style="230" hidden="1" customWidth="1"/>
    <col min="5122" max="5125" width="11.5703125" style="230" customWidth="1"/>
    <col min="5126" max="5126" width="11.85546875" style="230" bestFit="1" customWidth="1"/>
    <col min="5127" max="5127" width="11.5703125" style="230" bestFit="1" customWidth="1"/>
    <col min="5128" max="5372" width="9.140625" style="230"/>
    <col min="5373" max="5373" width="43.42578125" style="230" customWidth="1"/>
    <col min="5374" max="5377" width="9.140625" style="230" hidden="1" customWidth="1"/>
    <col min="5378" max="5381" width="11.5703125" style="230" customWidth="1"/>
    <col min="5382" max="5382" width="11.85546875" style="230" bestFit="1" customWidth="1"/>
    <col min="5383" max="5383" width="11.5703125" style="230" bestFit="1" customWidth="1"/>
    <col min="5384" max="5628" width="9.140625" style="230"/>
    <col min="5629" max="5629" width="43.42578125" style="230" customWidth="1"/>
    <col min="5630" max="5633" width="9.140625" style="230" hidden="1" customWidth="1"/>
    <col min="5634" max="5637" width="11.5703125" style="230" customWidth="1"/>
    <col min="5638" max="5638" width="11.85546875" style="230" bestFit="1" customWidth="1"/>
    <col min="5639" max="5639" width="11.5703125" style="230" bestFit="1" customWidth="1"/>
    <col min="5640" max="5884" width="9.140625" style="230"/>
    <col min="5885" max="5885" width="43.42578125" style="230" customWidth="1"/>
    <col min="5886" max="5889" width="9.140625" style="230" hidden="1" customWidth="1"/>
    <col min="5890" max="5893" width="11.5703125" style="230" customWidth="1"/>
    <col min="5894" max="5894" width="11.85546875" style="230" bestFit="1" customWidth="1"/>
    <col min="5895" max="5895" width="11.5703125" style="230" bestFit="1" customWidth="1"/>
    <col min="5896" max="6140" width="9.140625" style="230"/>
    <col min="6141" max="6141" width="43.42578125" style="230" customWidth="1"/>
    <col min="6142" max="6145" width="9.140625" style="230" hidden="1" customWidth="1"/>
    <col min="6146" max="6149" width="11.5703125" style="230" customWidth="1"/>
    <col min="6150" max="6150" width="11.85546875" style="230" bestFit="1" customWidth="1"/>
    <col min="6151" max="6151" width="11.5703125" style="230" bestFit="1" customWidth="1"/>
    <col min="6152" max="6396" width="9.140625" style="230"/>
    <col min="6397" max="6397" width="43.42578125" style="230" customWidth="1"/>
    <col min="6398" max="6401" width="9.140625" style="230" hidden="1" customWidth="1"/>
    <col min="6402" max="6405" width="11.5703125" style="230" customWidth="1"/>
    <col min="6406" max="6406" width="11.85546875" style="230" bestFit="1" customWidth="1"/>
    <col min="6407" max="6407" width="11.5703125" style="230" bestFit="1" customWidth="1"/>
    <col min="6408" max="6652" width="9.140625" style="230"/>
    <col min="6653" max="6653" width="43.42578125" style="230" customWidth="1"/>
    <col min="6654" max="6657" width="9.140625" style="230" hidden="1" customWidth="1"/>
    <col min="6658" max="6661" width="11.5703125" style="230" customWidth="1"/>
    <col min="6662" max="6662" width="11.85546875" style="230" bestFit="1" customWidth="1"/>
    <col min="6663" max="6663" width="11.5703125" style="230" bestFit="1" customWidth="1"/>
    <col min="6664" max="6908" width="9.140625" style="230"/>
    <col min="6909" max="6909" width="43.42578125" style="230" customWidth="1"/>
    <col min="6910" max="6913" width="9.140625" style="230" hidden="1" customWidth="1"/>
    <col min="6914" max="6917" width="11.5703125" style="230" customWidth="1"/>
    <col min="6918" max="6918" width="11.85546875" style="230" bestFit="1" customWidth="1"/>
    <col min="6919" max="6919" width="11.5703125" style="230" bestFit="1" customWidth="1"/>
    <col min="6920" max="7164" width="9.140625" style="230"/>
    <col min="7165" max="7165" width="43.42578125" style="230" customWidth="1"/>
    <col min="7166" max="7169" width="9.140625" style="230" hidden="1" customWidth="1"/>
    <col min="7170" max="7173" width="11.5703125" style="230" customWidth="1"/>
    <col min="7174" max="7174" width="11.85546875" style="230" bestFit="1" customWidth="1"/>
    <col min="7175" max="7175" width="11.5703125" style="230" bestFit="1" customWidth="1"/>
    <col min="7176" max="7420" width="9.140625" style="230"/>
    <col min="7421" max="7421" width="43.42578125" style="230" customWidth="1"/>
    <col min="7422" max="7425" width="9.140625" style="230" hidden="1" customWidth="1"/>
    <col min="7426" max="7429" width="11.5703125" style="230" customWidth="1"/>
    <col min="7430" max="7430" width="11.85546875" style="230" bestFit="1" customWidth="1"/>
    <col min="7431" max="7431" width="11.5703125" style="230" bestFit="1" customWidth="1"/>
    <col min="7432" max="7676" width="9.140625" style="230"/>
    <col min="7677" max="7677" width="43.42578125" style="230" customWidth="1"/>
    <col min="7678" max="7681" width="9.140625" style="230" hidden="1" customWidth="1"/>
    <col min="7682" max="7685" width="11.5703125" style="230" customWidth="1"/>
    <col min="7686" max="7686" width="11.85546875" style="230" bestFit="1" customWidth="1"/>
    <col min="7687" max="7687" width="11.5703125" style="230" bestFit="1" customWidth="1"/>
    <col min="7688" max="7932" width="9.140625" style="230"/>
    <col min="7933" max="7933" width="43.42578125" style="230" customWidth="1"/>
    <col min="7934" max="7937" width="9.140625" style="230" hidden="1" customWidth="1"/>
    <col min="7938" max="7941" width="11.5703125" style="230" customWidth="1"/>
    <col min="7942" max="7942" width="11.85546875" style="230" bestFit="1" customWidth="1"/>
    <col min="7943" max="7943" width="11.5703125" style="230" bestFit="1" customWidth="1"/>
    <col min="7944" max="8188" width="9.140625" style="230"/>
    <col min="8189" max="8189" width="43.42578125" style="230" customWidth="1"/>
    <col min="8190" max="8193" width="9.140625" style="230" hidden="1" customWidth="1"/>
    <col min="8194" max="8197" width="11.5703125" style="230" customWidth="1"/>
    <col min="8198" max="8198" width="11.85546875" style="230" bestFit="1" customWidth="1"/>
    <col min="8199" max="8199" width="11.5703125" style="230" bestFit="1" customWidth="1"/>
    <col min="8200" max="8444" width="9.140625" style="230"/>
    <col min="8445" max="8445" width="43.42578125" style="230" customWidth="1"/>
    <col min="8446" max="8449" width="9.140625" style="230" hidden="1" customWidth="1"/>
    <col min="8450" max="8453" width="11.5703125" style="230" customWidth="1"/>
    <col min="8454" max="8454" width="11.85546875" style="230" bestFit="1" customWidth="1"/>
    <col min="8455" max="8455" width="11.5703125" style="230" bestFit="1" customWidth="1"/>
    <col min="8456" max="8700" width="9.140625" style="230"/>
    <col min="8701" max="8701" width="43.42578125" style="230" customWidth="1"/>
    <col min="8702" max="8705" width="9.140625" style="230" hidden="1" customWidth="1"/>
    <col min="8706" max="8709" width="11.5703125" style="230" customWidth="1"/>
    <col min="8710" max="8710" width="11.85546875" style="230" bestFit="1" customWidth="1"/>
    <col min="8711" max="8711" width="11.5703125" style="230" bestFit="1" customWidth="1"/>
    <col min="8712" max="8956" width="9.140625" style="230"/>
    <col min="8957" max="8957" width="43.42578125" style="230" customWidth="1"/>
    <col min="8958" max="8961" width="9.140625" style="230" hidden="1" customWidth="1"/>
    <col min="8962" max="8965" width="11.5703125" style="230" customWidth="1"/>
    <col min="8966" max="8966" width="11.85546875" style="230" bestFit="1" customWidth="1"/>
    <col min="8967" max="8967" width="11.5703125" style="230" bestFit="1" customWidth="1"/>
    <col min="8968" max="9212" width="9.140625" style="230"/>
    <col min="9213" max="9213" width="43.42578125" style="230" customWidth="1"/>
    <col min="9214" max="9217" width="9.140625" style="230" hidden="1" customWidth="1"/>
    <col min="9218" max="9221" width="11.5703125" style="230" customWidth="1"/>
    <col min="9222" max="9222" width="11.85546875" style="230" bestFit="1" customWidth="1"/>
    <col min="9223" max="9223" width="11.5703125" style="230" bestFit="1" customWidth="1"/>
    <col min="9224" max="9468" width="9.140625" style="230"/>
    <col min="9469" max="9469" width="43.42578125" style="230" customWidth="1"/>
    <col min="9470" max="9473" width="9.140625" style="230" hidden="1" customWidth="1"/>
    <col min="9474" max="9477" width="11.5703125" style="230" customWidth="1"/>
    <col min="9478" max="9478" width="11.85546875" style="230" bestFit="1" customWidth="1"/>
    <col min="9479" max="9479" width="11.5703125" style="230" bestFit="1" customWidth="1"/>
    <col min="9480" max="9724" width="9.140625" style="230"/>
    <col min="9725" max="9725" width="43.42578125" style="230" customWidth="1"/>
    <col min="9726" max="9729" width="9.140625" style="230" hidden="1" customWidth="1"/>
    <col min="9730" max="9733" width="11.5703125" style="230" customWidth="1"/>
    <col min="9734" max="9734" width="11.85546875" style="230" bestFit="1" customWidth="1"/>
    <col min="9735" max="9735" width="11.5703125" style="230" bestFit="1" customWidth="1"/>
    <col min="9736" max="9980" width="9.140625" style="230"/>
    <col min="9981" max="9981" width="43.42578125" style="230" customWidth="1"/>
    <col min="9982" max="9985" width="9.140625" style="230" hidden="1" customWidth="1"/>
    <col min="9986" max="9989" width="11.5703125" style="230" customWidth="1"/>
    <col min="9990" max="9990" width="11.85546875" style="230" bestFit="1" customWidth="1"/>
    <col min="9991" max="9991" width="11.5703125" style="230" bestFit="1" customWidth="1"/>
    <col min="9992" max="10236" width="9.140625" style="230"/>
    <col min="10237" max="10237" width="43.42578125" style="230" customWidth="1"/>
    <col min="10238" max="10241" width="9.140625" style="230" hidden="1" customWidth="1"/>
    <col min="10242" max="10245" width="11.5703125" style="230" customWidth="1"/>
    <col min="10246" max="10246" width="11.85546875" style="230" bestFit="1" customWidth="1"/>
    <col min="10247" max="10247" width="11.5703125" style="230" bestFit="1" customWidth="1"/>
    <col min="10248" max="10492" width="9.140625" style="230"/>
    <col min="10493" max="10493" width="43.42578125" style="230" customWidth="1"/>
    <col min="10494" max="10497" width="9.140625" style="230" hidden="1" customWidth="1"/>
    <col min="10498" max="10501" width="11.5703125" style="230" customWidth="1"/>
    <col min="10502" max="10502" width="11.85546875" style="230" bestFit="1" customWidth="1"/>
    <col min="10503" max="10503" width="11.5703125" style="230" bestFit="1" customWidth="1"/>
    <col min="10504" max="10748" width="9.140625" style="230"/>
    <col min="10749" max="10749" width="43.42578125" style="230" customWidth="1"/>
    <col min="10750" max="10753" width="9.140625" style="230" hidden="1" customWidth="1"/>
    <col min="10754" max="10757" width="11.5703125" style="230" customWidth="1"/>
    <col min="10758" max="10758" width="11.85546875" style="230" bestFit="1" customWidth="1"/>
    <col min="10759" max="10759" width="11.5703125" style="230" bestFit="1" customWidth="1"/>
    <col min="10760" max="11004" width="9.140625" style="230"/>
    <col min="11005" max="11005" width="43.42578125" style="230" customWidth="1"/>
    <col min="11006" max="11009" width="9.140625" style="230" hidden="1" customWidth="1"/>
    <col min="11010" max="11013" width="11.5703125" style="230" customWidth="1"/>
    <col min="11014" max="11014" width="11.85546875" style="230" bestFit="1" customWidth="1"/>
    <col min="11015" max="11015" width="11.5703125" style="230" bestFit="1" customWidth="1"/>
    <col min="11016" max="11260" width="9.140625" style="230"/>
    <col min="11261" max="11261" width="43.42578125" style="230" customWidth="1"/>
    <col min="11262" max="11265" width="9.140625" style="230" hidden="1" customWidth="1"/>
    <col min="11266" max="11269" width="11.5703125" style="230" customWidth="1"/>
    <col min="11270" max="11270" width="11.85546875" style="230" bestFit="1" customWidth="1"/>
    <col min="11271" max="11271" width="11.5703125" style="230" bestFit="1" customWidth="1"/>
    <col min="11272" max="11516" width="9.140625" style="230"/>
    <col min="11517" max="11517" width="43.42578125" style="230" customWidth="1"/>
    <col min="11518" max="11521" width="9.140625" style="230" hidden="1" customWidth="1"/>
    <col min="11522" max="11525" width="11.5703125" style="230" customWidth="1"/>
    <col min="11526" max="11526" width="11.85546875" style="230" bestFit="1" customWidth="1"/>
    <col min="11527" max="11527" width="11.5703125" style="230" bestFit="1" customWidth="1"/>
    <col min="11528" max="11772" width="9.140625" style="230"/>
    <col min="11773" max="11773" width="43.42578125" style="230" customWidth="1"/>
    <col min="11774" max="11777" width="9.140625" style="230" hidden="1" customWidth="1"/>
    <col min="11778" max="11781" width="11.5703125" style="230" customWidth="1"/>
    <col min="11782" max="11782" width="11.85546875" style="230" bestFit="1" customWidth="1"/>
    <col min="11783" max="11783" width="11.5703125" style="230" bestFit="1" customWidth="1"/>
    <col min="11784" max="12028" width="9.140625" style="230"/>
    <col min="12029" max="12029" width="43.42578125" style="230" customWidth="1"/>
    <col min="12030" max="12033" width="9.140625" style="230" hidden="1" customWidth="1"/>
    <col min="12034" max="12037" width="11.5703125" style="230" customWidth="1"/>
    <col min="12038" max="12038" width="11.85546875" style="230" bestFit="1" customWidth="1"/>
    <col min="12039" max="12039" width="11.5703125" style="230" bestFit="1" customWidth="1"/>
    <col min="12040" max="12284" width="9.140625" style="230"/>
    <col min="12285" max="12285" width="43.42578125" style="230" customWidth="1"/>
    <col min="12286" max="12289" width="9.140625" style="230" hidden="1" customWidth="1"/>
    <col min="12290" max="12293" width="11.5703125" style="230" customWidth="1"/>
    <col min="12294" max="12294" width="11.85546875" style="230" bestFit="1" customWidth="1"/>
    <col min="12295" max="12295" width="11.5703125" style="230" bestFit="1" customWidth="1"/>
    <col min="12296" max="12540" width="9.140625" style="230"/>
    <col min="12541" max="12541" width="43.42578125" style="230" customWidth="1"/>
    <col min="12542" max="12545" width="9.140625" style="230" hidden="1" customWidth="1"/>
    <col min="12546" max="12549" width="11.5703125" style="230" customWidth="1"/>
    <col min="12550" max="12550" width="11.85546875" style="230" bestFit="1" customWidth="1"/>
    <col min="12551" max="12551" width="11.5703125" style="230" bestFit="1" customWidth="1"/>
    <col min="12552" max="12796" width="9.140625" style="230"/>
    <col min="12797" max="12797" width="43.42578125" style="230" customWidth="1"/>
    <col min="12798" max="12801" width="9.140625" style="230" hidden="1" customWidth="1"/>
    <col min="12802" max="12805" width="11.5703125" style="230" customWidth="1"/>
    <col min="12806" max="12806" width="11.85546875" style="230" bestFit="1" customWidth="1"/>
    <col min="12807" max="12807" width="11.5703125" style="230" bestFit="1" customWidth="1"/>
    <col min="12808" max="13052" width="9.140625" style="230"/>
    <col min="13053" max="13053" width="43.42578125" style="230" customWidth="1"/>
    <col min="13054" max="13057" width="9.140625" style="230" hidden="1" customWidth="1"/>
    <col min="13058" max="13061" width="11.5703125" style="230" customWidth="1"/>
    <col min="13062" max="13062" width="11.85546875" style="230" bestFit="1" customWidth="1"/>
    <col min="13063" max="13063" width="11.5703125" style="230" bestFit="1" customWidth="1"/>
    <col min="13064" max="13308" width="9.140625" style="230"/>
    <col min="13309" max="13309" width="43.42578125" style="230" customWidth="1"/>
    <col min="13310" max="13313" width="9.140625" style="230" hidden="1" customWidth="1"/>
    <col min="13314" max="13317" width="11.5703125" style="230" customWidth="1"/>
    <col min="13318" max="13318" width="11.85546875" style="230" bestFit="1" customWidth="1"/>
    <col min="13319" max="13319" width="11.5703125" style="230" bestFit="1" customWidth="1"/>
    <col min="13320" max="13564" width="9.140625" style="230"/>
    <col min="13565" max="13565" width="43.42578125" style="230" customWidth="1"/>
    <col min="13566" max="13569" width="9.140625" style="230" hidden="1" customWidth="1"/>
    <col min="13570" max="13573" width="11.5703125" style="230" customWidth="1"/>
    <col min="13574" max="13574" width="11.85546875" style="230" bestFit="1" customWidth="1"/>
    <col min="13575" max="13575" width="11.5703125" style="230" bestFit="1" customWidth="1"/>
    <col min="13576" max="13820" width="9.140625" style="230"/>
    <col min="13821" max="13821" width="43.42578125" style="230" customWidth="1"/>
    <col min="13822" max="13825" width="9.140625" style="230" hidden="1" customWidth="1"/>
    <col min="13826" max="13829" width="11.5703125" style="230" customWidth="1"/>
    <col min="13830" max="13830" width="11.85546875" style="230" bestFit="1" customWidth="1"/>
    <col min="13831" max="13831" width="11.5703125" style="230" bestFit="1" customWidth="1"/>
    <col min="13832" max="14076" width="9.140625" style="230"/>
    <col min="14077" max="14077" width="43.42578125" style="230" customWidth="1"/>
    <col min="14078" max="14081" width="9.140625" style="230" hidden="1" customWidth="1"/>
    <col min="14082" max="14085" width="11.5703125" style="230" customWidth="1"/>
    <col min="14086" max="14086" width="11.85546875" style="230" bestFit="1" customWidth="1"/>
    <col min="14087" max="14087" width="11.5703125" style="230" bestFit="1" customWidth="1"/>
    <col min="14088" max="14332" width="9.140625" style="230"/>
    <col min="14333" max="14333" width="43.42578125" style="230" customWidth="1"/>
    <col min="14334" max="14337" width="9.140625" style="230" hidden="1" customWidth="1"/>
    <col min="14338" max="14341" width="11.5703125" style="230" customWidth="1"/>
    <col min="14342" max="14342" width="11.85546875" style="230" bestFit="1" customWidth="1"/>
    <col min="14343" max="14343" width="11.5703125" style="230" bestFit="1" customWidth="1"/>
    <col min="14344" max="14588" width="9.140625" style="230"/>
    <col min="14589" max="14589" width="43.42578125" style="230" customWidth="1"/>
    <col min="14590" max="14593" width="9.140625" style="230" hidden="1" customWidth="1"/>
    <col min="14594" max="14597" width="11.5703125" style="230" customWidth="1"/>
    <col min="14598" max="14598" width="11.85546875" style="230" bestFit="1" customWidth="1"/>
    <col min="14599" max="14599" width="11.5703125" style="230" bestFit="1" customWidth="1"/>
    <col min="14600" max="14844" width="9.140625" style="230"/>
    <col min="14845" max="14845" width="43.42578125" style="230" customWidth="1"/>
    <col min="14846" max="14849" width="9.140625" style="230" hidden="1" customWidth="1"/>
    <col min="14850" max="14853" width="11.5703125" style="230" customWidth="1"/>
    <col min="14854" max="14854" width="11.85546875" style="230" bestFit="1" customWidth="1"/>
    <col min="14855" max="14855" width="11.5703125" style="230" bestFit="1" customWidth="1"/>
    <col min="14856" max="15100" width="9.140625" style="230"/>
    <col min="15101" max="15101" width="43.42578125" style="230" customWidth="1"/>
    <col min="15102" max="15105" width="9.140625" style="230" hidden="1" customWidth="1"/>
    <col min="15106" max="15109" width="11.5703125" style="230" customWidth="1"/>
    <col min="15110" max="15110" width="11.85546875" style="230" bestFit="1" customWidth="1"/>
    <col min="15111" max="15111" width="11.5703125" style="230" bestFit="1" customWidth="1"/>
    <col min="15112" max="15356" width="9.140625" style="230"/>
    <col min="15357" max="15357" width="43.42578125" style="230" customWidth="1"/>
    <col min="15358" max="15361" width="9.140625" style="230" hidden="1" customWidth="1"/>
    <col min="15362" max="15365" width="11.5703125" style="230" customWidth="1"/>
    <col min="15366" max="15366" width="11.85546875" style="230" bestFit="1" customWidth="1"/>
    <col min="15367" max="15367" width="11.5703125" style="230" bestFit="1" customWidth="1"/>
    <col min="15368" max="15612" width="9.140625" style="230"/>
    <col min="15613" max="15613" width="43.42578125" style="230" customWidth="1"/>
    <col min="15614" max="15617" width="9.140625" style="230" hidden="1" customWidth="1"/>
    <col min="15618" max="15621" width="11.5703125" style="230" customWidth="1"/>
    <col min="15622" max="15622" width="11.85546875" style="230" bestFit="1" customWidth="1"/>
    <col min="15623" max="15623" width="11.5703125" style="230" bestFit="1" customWidth="1"/>
    <col min="15624" max="15868" width="9.140625" style="230"/>
    <col min="15869" max="15869" width="43.42578125" style="230" customWidth="1"/>
    <col min="15870" max="15873" width="9.140625" style="230" hidden="1" customWidth="1"/>
    <col min="15874" max="15877" width="11.5703125" style="230" customWidth="1"/>
    <col min="15878" max="15878" width="11.85546875" style="230" bestFit="1" customWidth="1"/>
    <col min="15879" max="15879" width="11.5703125" style="230" bestFit="1" customWidth="1"/>
    <col min="15880" max="16124" width="9.140625" style="230"/>
    <col min="16125" max="16125" width="43.42578125" style="230" customWidth="1"/>
    <col min="16126" max="16129" width="9.140625" style="230" hidden="1" customWidth="1"/>
    <col min="16130" max="16133" width="11.5703125" style="230" customWidth="1"/>
    <col min="16134" max="16134" width="11.85546875" style="230" bestFit="1" customWidth="1"/>
    <col min="16135" max="16135" width="11.5703125" style="230" bestFit="1" customWidth="1"/>
    <col min="16136" max="16384" width="9.140625" style="230"/>
  </cols>
  <sheetData>
    <row r="1" spans="2:13" s="213" customFormat="1" ht="12.75"/>
    <row r="2" spans="2:13" s="213" customFormat="1" ht="12.75"/>
    <row r="3" spans="2:13" ht="15" customHeight="1">
      <c r="B3" s="317" t="s">
        <v>247</v>
      </c>
      <c r="C3" s="246"/>
      <c r="D3" s="246"/>
      <c r="E3" s="246"/>
      <c r="F3" s="246"/>
      <c r="G3" s="246"/>
      <c r="H3" s="246"/>
      <c r="I3" s="246"/>
      <c r="J3" s="246"/>
      <c r="K3" s="246"/>
      <c r="L3" s="246"/>
      <c r="M3" s="246"/>
    </row>
    <row r="4" spans="2:13" ht="15" customHeight="1">
      <c r="B4" s="316" t="s">
        <v>248</v>
      </c>
      <c r="C4" s="246"/>
      <c r="D4" s="246"/>
      <c r="E4" s="246"/>
      <c r="F4" s="246"/>
      <c r="G4" s="246"/>
      <c r="H4" s="246"/>
      <c r="I4" s="246"/>
      <c r="J4" s="246"/>
      <c r="K4" s="246"/>
      <c r="L4" s="246"/>
      <c r="M4" s="246"/>
    </row>
    <row r="5" spans="2:13" ht="15.75">
      <c r="B5" s="246" t="s">
        <v>240</v>
      </c>
    </row>
    <row r="6" spans="2:13">
      <c r="G6" s="231"/>
      <c r="H6" s="231"/>
      <c r="I6" s="232"/>
      <c r="J6" s="232"/>
      <c r="K6" s="232"/>
    </row>
    <row r="7" spans="2:13">
      <c r="I7" s="233" t="s">
        <v>211</v>
      </c>
      <c r="J7" s="234" t="s">
        <v>218</v>
      </c>
    </row>
    <row r="8" spans="2:13" ht="18.75">
      <c r="B8" s="235" t="s">
        <v>210</v>
      </c>
      <c r="C8" s="236">
        <v>2010</v>
      </c>
      <c r="D8" s="236">
        <v>2011</v>
      </c>
      <c r="E8" s="236">
        <v>2012</v>
      </c>
      <c r="F8" s="236">
        <v>2013</v>
      </c>
      <c r="G8" s="237">
        <v>2014</v>
      </c>
      <c r="H8" s="237" t="s">
        <v>228</v>
      </c>
      <c r="I8" s="237">
        <v>2016</v>
      </c>
      <c r="J8" s="238" t="s">
        <v>229</v>
      </c>
    </row>
    <row r="10" spans="2:13">
      <c r="B10" s="230" t="s">
        <v>212</v>
      </c>
      <c r="C10" s="240">
        <v>52931.154020000002</v>
      </c>
      <c r="D10" s="240">
        <v>59881.685310000001</v>
      </c>
      <c r="E10" s="240">
        <v>66656.940520000004</v>
      </c>
      <c r="F10" s="240">
        <v>73164.20683000001</v>
      </c>
      <c r="G10" s="240">
        <v>77585.240430000005</v>
      </c>
      <c r="H10" s="240">
        <v>91149.940980000014</v>
      </c>
      <c r="I10" s="240">
        <v>94506.843200000018</v>
      </c>
      <c r="J10" s="241">
        <f>I10/H10-1</f>
        <v>3.6828353193740115E-2</v>
      </c>
    </row>
    <row r="11" spans="2:13">
      <c r="B11" s="242"/>
      <c r="C11" s="240"/>
      <c r="D11" s="240"/>
      <c r="E11" s="240"/>
      <c r="F11" s="240"/>
      <c r="G11" s="240"/>
      <c r="H11" s="240"/>
      <c r="I11" s="240"/>
      <c r="J11" s="240"/>
    </row>
    <row r="12" spans="2:13">
      <c r="C12" s="240"/>
      <c r="D12" s="240"/>
      <c r="E12" s="240"/>
      <c r="F12" s="240"/>
      <c r="G12" s="240"/>
      <c r="H12" s="240"/>
      <c r="I12" s="240"/>
      <c r="J12" s="240"/>
    </row>
    <row r="13" spans="2:13">
      <c r="B13" s="230" t="s">
        <v>213</v>
      </c>
      <c r="C13" s="240">
        <v>124575.08517999999</v>
      </c>
      <c r="D13" s="240">
        <v>125740.29931363632</v>
      </c>
      <c r="E13" s="240">
        <v>145677.7093863636</v>
      </c>
      <c r="F13" s="240">
        <v>152153.77030545453</v>
      </c>
      <c r="G13" s="240">
        <v>152778.76058363635</v>
      </c>
      <c r="H13" s="240">
        <v>153251.40455454547</v>
      </c>
      <c r="I13" s="240">
        <v>162272.20361263637</v>
      </c>
      <c r="J13" s="241">
        <f>I13/H13-1</f>
        <v>5.8862749638814549E-2</v>
      </c>
    </row>
    <row r="14" spans="2:13">
      <c r="C14" s="240"/>
      <c r="D14" s="240"/>
      <c r="E14" s="240"/>
      <c r="F14" s="240"/>
      <c r="G14" s="240"/>
      <c r="H14" s="240"/>
      <c r="I14" s="240"/>
      <c r="J14" s="240"/>
    </row>
    <row r="15" spans="2:13">
      <c r="C15" s="240"/>
      <c r="D15" s="240"/>
      <c r="E15" s="240"/>
      <c r="F15" s="240"/>
      <c r="G15" s="240"/>
      <c r="H15" s="240"/>
      <c r="I15" s="240"/>
      <c r="J15" s="240"/>
    </row>
    <row r="16" spans="2:13">
      <c r="B16" s="230" t="s">
        <v>214</v>
      </c>
      <c r="C16" s="240">
        <v>294751.32714885817</v>
      </c>
      <c r="D16" s="240">
        <v>302368.3186152968</v>
      </c>
      <c r="E16" s="240">
        <v>312781.48517279286</v>
      </c>
      <c r="F16" s="240">
        <v>300177.54256760789</v>
      </c>
      <c r="G16" s="240">
        <v>331793.89847466961</v>
      </c>
      <c r="H16" s="240">
        <v>392560.11781409109</v>
      </c>
      <c r="I16" s="240">
        <v>392257.0471267759</v>
      </c>
      <c r="J16" s="241">
        <f>I16/H16-1</f>
        <v>-7.7203636732836589E-4</v>
      </c>
    </row>
    <row r="17" spans="2:10">
      <c r="C17" s="240"/>
      <c r="D17" s="240"/>
      <c r="E17" s="240"/>
      <c r="F17" s="240"/>
      <c r="G17" s="240"/>
      <c r="H17" s="240"/>
      <c r="I17" s="240"/>
      <c r="J17" s="240"/>
    </row>
    <row r="18" spans="2:10">
      <c r="C18" s="240"/>
      <c r="D18" s="240"/>
      <c r="E18" s="240"/>
      <c r="F18" s="240"/>
      <c r="G18" s="240"/>
      <c r="H18" s="240"/>
      <c r="I18" s="240"/>
      <c r="J18" s="240"/>
    </row>
    <row r="19" spans="2:10">
      <c r="B19" s="230" t="s">
        <v>215</v>
      </c>
      <c r="C19" s="240">
        <v>27250.535069999998</v>
      </c>
      <c r="D19" s="240">
        <v>29044.068330000002</v>
      </c>
      <c r="E19" s="240">
        <v>33998.048989999996</v>
      </c>
      <c r="F19" s="240">
        <v>32040.598759999997</v>
      </c>
      <c r="G19" s="240">
        <v>42744.936389999995</v>
      </c>
      <c r="H19" s="240">
        <v>42924.362439999997</v>
      </c>
      <c r="I19" s="240">
        <v>63475.075989999983</v>
      </c>
      <c r="J19" s="241">
        <f>I19/H19-1</f>
        <v>0.47876572607749113</v>
      </c>
    </row>
    <row r="20" spans="2:10">
      <c r="C20" s="240"/>
      <c r="D20" s="240"/>
      <c r="E20" s="240"/>
      <c r="F20" s="240"/>
      <c r="G20" s="240"/>
      <c r="H20" s="240"/>
      <c r="I20" s="240"/>
      <c r="J20" s="240"/>
    </row>
    <row r="21" spans="2:10">
      <c r="C21" s="240"/>
      <c r="D21" s="240"/>
      <c r="E21" s="240"/>
      <c r="F21" s="240"/>
      <c r="G21" s="240"/>
      <c r="H21" s="240"/>
      <c r="I21" s="240"/>
      <c r="J21" s="240"/>
    </row>
    <row r="22" spans="2:10">
      <c r="B22" s="230" t="s">
        <v>216</v>
      </c>
      <c r="C22" s="240">
        <v>122122.49566114998</v>
      </c>
      <c r="D22" s="240">
        <v>175980.89983597409</v>
      </c>
      <c r="E22" s="240">
        <v>146871.90428020363</v>
      </c>
      <c r="F22" s="240">
        <v>164187.91012284867</v>
      </c>
      <c r="G22" s="240">
        <v>157698.17375446772</v>
      </c>
      <c r="H22" s="240">
        <v>94530.028321616046</v>
      </c>
      <c r="I22" s="240">
        <v>80078.5149676</v>
      </c>
      <c r="J22" s="241">
        <f>I22/H22-1</f>
        <v>-0.1528774888847827</v>
      </c>
    </row>
    <row r="23" spans="2:10">
      <c r="C23" s="240"/>
      <c r="D23" s="240"/>
      <c r="E23" s="240"/>
      <c r="F23" s="240"/>
      <c r="G23" s="240"/>
      <c r="H23" s="240"/>
      <c r="I23" s="240"/>
      <c r="J23" s="240"/>
    </row>
    <row r="24" spans="2:10">
      <c r="C24" s="240"/>
      <c r="D24" s="240"/>
      <c r="E24" s="240"/>
      <c r="F24" s="240"/>
      <c r="G24" s="240"/>
      <c r="H24" s="240"/>
      <c r="I24" s="240"/>
      <c r="J24" s="240"/>
    </row>
    <row r="25" spans="2:10">
      <c r="B25" s="230" t="s">
        <v>217</v>
      </c>
      <c r="C25" s="240">
        <v>68776.750590000011</v>
      </c>
      <c r="D25" s="240">
        <v>66471.898008727265</v>
      </c>
      <c r="E25" s="240">
        <v>52532.295851818199</v>
      </c>
      <c r="F25" s="240">
        <v>52730.279240909098</v>
      </c>
      <c r="G25" s="240">
        <v>51757.99790498372</v>
      </c>
      <c r="H25" s="240">
        <v>56483.739730909103</v>
      </c>
      <c r="I25" s="240">
        <v>61621.708675454545</v>
      </c>
      <c r="J25" s="241">
        <f>I25/H25-1</f>
        <v>9.0963682097236154E-2</v>
      </c>
    </row>
    <row r="26" spans="2:10">
      <c r="C26" s="239"/>
      <c r="D26" s="239"/>
      <c r="E26" s="239"/>
      <c r="F26" s="239"/>
      <c r="G26" s="239"/>
      <c r="H26" s="239"/>
      <c r="I26" s="239"/>
      <c r="J26" s="239"/>
    </row>
    <row r="27" spans="2:10">
      <c r="C27" s="239"/>
      <c r="D27" s="239"/>
      <c r="E27" s="239"/>
      <c r="F27" s="239"/>
      <c r="G27" s="239"/>
      <c r="H27" s="239"/>
      <c r="I27" s="239"/>
      <c r="J27" s="239"/>
    </row>
    <row r="28" spans="2:10" ht="15.75">
      <c r="B28" s="236" t="s">
        <v>74</v>
      </c>
      <c r="C28" s="243">
        <f>SUM(C10:C25)</f>
        <v>690407.3476700082</v>
      </c>
      <c r="D28" s="243">
        <f t="shared" ref="D28:I28" si="0">SUM(D10:D25)</f>
        <v>759487.16941363434</v>
      </c>
      <c r="E28" s="243">
        <f t="shared" si="0"/>
        <v>758518.38420117833</v>
      </c>
      <c r="F28" s="243">
        <f t="shared" si="0"/>
        <v>774454.3078268203</v>
      </c>
      <c r="G28" s="243">
        <f t="shared" si="0"/>
        <v>814359.0075377574</v>
      </c>
      <c r="H28" s="243">
        <f t="shared" ref="H28" si="1">SUM(H10:H25)</f>
        <v>830899.59384116181</v>
      </c>
      <c r="I28" s="243">
        <f t="shared" si="0"/>
        <v>854211.39357246668</v>
      </c>
      <c r="J28" s="244">
        <f>I28/H28-1</f>
        <v>2.805609715553814E-2</v>
      </c>
    </row>
    <row r="30" spans="2:10" ht="15.75">
      <c r="B30" s="245" t="s">
        <v>236</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9"/>
  <sheetViews>
    <sheetView zoomScaleNormal="100" zoomScaleSheetLayoutView="100" workbookViewId="0">
      <pane xSplit="3" ySplit="10" topLeftCell="AM29" activePane="bottomRight" state="frozen"/>
      <selection pane="topRight" activeCell="D1" sqref="D1"/>
      <selection pane="bottomLeft" activeCell="A11" sqref="A11"/>
      <selection pane="bottomRight" activeCell="A58" sqref="A58"/>
    </sheetView>
  </sheetViews>
  <sheetFormatPr defaultRowHeight="15" outlineLevelCol="1"/>
  <cols>
    <col min="1" max="1" width="10.28515625" style="2" customWidth="1"/>
    <col min="2" max="2" width="10.85546875" style="2" customWidth="1"/>
    <col min="3" max="3" width="33.140625" style="2" customWidth="1"/>
    <col min="4" max="4" width="9.7109375" style="2" customWidth="1" outlineLevel="1"/>
    <col min="5" max="14" width="9.140625" style="2" customWidth="1" outlineLevel="1"/>
    <col min="15" max="16" width="9.140625" style="2" customWidth="1"/>
    <col min="17" max="17" width="9" style="2" customWidth="1"/>
    <col min="18" max="18" width="10.140625" style="2" customWidth="1"/>
    <col min="19" max="21" width="9.85546875" style="2" customWidth="1"/>
    <col min="22" max="22" width="9.42578125" style="2" customWidth="1"/>
    <col min="23" max="23" width="10.140625" style="2" customWidth="1"/>
    <col min="24" max="26" width="9.140625" style="2" customWidth="1"/>
    <col min="27" max="27" width="10.140625" style="2" customWidth="1"/>
    <col min="28" max="28" width="12" style="2" customWidth="1"/>
    <col min="29" max="29" width="10.42578125" style="2" customWidth="1"/>
    <col min="30" max="30" width="12.85546875" style="2" customWidth="1"/>
    <col min="31" max="31" width="11.7109375" style="2" customWidth="1"/>
    <col min="32" max="32" width="9.42578125" style="2" customWidth="1"/>
    <col min="33" max="34" width="11.28515625" style="2" customWidth="1"/>
    <col min="35" max="35" width="10.7109375" style="2" customWidth="1"/>
    <col min="36" max="38" width="10.140625" style="2" customWidth="1"/>
    <col min="39" max="39" width="12.28515625" style="2" customWidth="1"/>
    <col min="40" max="40" width="9.140625" style="2"/>
    <col min="41" max="41" width="0" style="2" hidden="1" customWidth="1"/>
    <col min="42" max="42" width="12.7109375" style="2" hidden="1" customWidth="1"/>
    <col min="43" max="43" width="15.28515625" style="2" hidden="1" customWidth="1"/>
    <col min="44" max="45" width="0" style="2" hidden="1" customWidth="1"/>
    <col min="46" max="46" width="15.5703125" style="2" hidden="1" customWidth="1"/>
    <col min="47" max="48" width="13" style="2" hidden="1" customWidth="1"/>
    <col min="49" max="49" width="0" style="2" hidden="1" customWidth="1"/>
    <col min="50" max="50" width="9.140625" style="2"/>
    <col min="51" max="51" width="9.42578125" style="2" customWidth="1"/>
    <col min="52" max="52" width="8.28515625" style="2" customWidth="1"/>
    <col min="53" max="53" width="9.140625" style="2"/>
    <col min="54" max="60" width="9.140625" style="2" customWidth="1"/>
    <col min="61" max="61" width="9.140625" style="2"/>
    <col min="62" max="63" width="18.28515625" style="2" customWidth="1"/>
    <col min="64" max="64" width="20.7109375" style="2" customWidth="1"/>
    <col min="65" max="261" width="9.140625" style="2"/>
    <col min="262" max="262" width="10.85546875" style="2" customWidth="1"/>
    <col min="263" max="263" width="25.140625" style="2" customWidth="1"/>
    <col min="264" max="294" width="0" style="2" hidden="1" customWidth="1"/>
    <col min="295" max="295" width="10.7109375" style="2" customWidth="1"/>
    <col min="296" max="298" width="10.140625" style="2" customWidth="1"/>
    <col min="299" max="299" width="10.85546875" style="2" customWidth="1"/>
    <col min="300" max="300" width="9.140625" style="2"/>
    <col min="301" max="309" width="0" style="2" hidden="1" customWidth="1"/>
    <col min="310" max="517" width="9.140625" style="2"/>
    <col min="518" max="518" width="10.85546875" style="2" customWidth="1"/>
    <col min="519" max="519" width="25.140625" style="2" customWidth="1"/>
    <col min="520" max="550" width="0" style="2" hidden="1" customWidth="1"/>
    <col min="551" max="551" width="10.7109375" style="2" customWidth="1"/>
    <col min="552" max="554" width="10.140625" style="2" customWidth="1"/>
    <col min="555" max="555" width="10.85546875" style="2" customWidth="1"/>
    <col min="556" max="556" width="9.140625" style="2"/>
    <col min="557" max="565" width="0" style="2" hidden="1" customWidth="1"/>
    <col min="566" max="773" width="9.140625" style="2"/>
    <col min="774" max="774" width="10.85546875" style="2" customWidth="1"/>
    <col min="775" max="775" width="25.140625" style="2" customWidth="1"/>
    <col min="776" max="806" width="0" style="2" hidden="1" customWidth="1"/>
    <col min="807" max="807" width="10.7109375" style="2" customWidth="1"/>
    <col min="808" max="810" width="10.140625" style="2" customWidth="1"/>
    <col min="811" max="811" width="10.85546875" style="2" customWidth="1"/>
    <col min="812" max="812" width="9.140625" style="2"/>
    <col min="813" max="821" width="0" style="2" hidden="1" customWidth="1"/>
    <col min="822" max="1029" width="9.140625" style="2"/>
    <col min="1030" max="1030" width="10.85546875" style="2" customWidth="1"/>
    <col min="1031" max="1031" width="25.140625" style="2" customWidth="1"/>
    <col min="1032" max="1062" width="0" style="2" hidden="1" customWidth="1"/>
    <col min="1063" max="1063" width="10.7109375" style="2" customWidth="1"/>
    <col min="1064" max="1066" width="10.140625" style="2" customWidth="1"/>
    <col min="1067" max="1067" width="10.85546875" style="2" customWidth="1"/>
    <col min="1068" max="1068" width="9.140625" style="2"/>
    <col min="1069" max="1077" width="0" style="2" hidden="1" customWidth="1"/>
    <col min="1078" max="1285" width="9.140625" style="2"/>
    <col min="1286" max="1286" width="10.85546875" style="2" customWidth="1"/>
    <col min="1287" max="1287" width="25.140625" style="2" customWidth="1"/>
    <col min="1288" max="1318" width="0" style="2" hidden="1" customWidth="1"/>
    <col min="1319" max="1319" width="10.7109375" style="2" customWidth="1"/>
    <col min="1320" max="1322" width="10.140625" style="2" customWidth="1"/>
    <col min="1323" max="1323" width="10.85546875" style="2" customWidth="1"/>
    <col min="1324" max="1324" width="9.140625" style="2"/>
    <col min="1325" max="1333" width="0" style="2" hidden="1" customWidth="1"/>
    <col min="1334" max="1541" width="9.140625" style="2"/>
    <col min="1542" max="1542" width="10.85546875" style="2" customWidth="1"/>
    <col min="1543" max="1543" width="25.140625" style="2" customWidth="1"/>
    <col min="1544" max="1574" width="0" style="2" hidden="1" customWidth="1"/>
    <col min="1575" max="1575" width="10.7109375" style="2" customWidth="1"/>
    <col min="1576" max="1578" width="10.140625" style="2" customWidth="1"/>
    <col min="1579" max="1579" width="10.85546875" style="2" customWidth="1"/>
    <col min="1580" max="1580" width="9.140625" style="2"/>
    <col min="1581" max="1589" width="0" style="2" hidden="1" customWidth="1"/>
    <col min="1590" max="1797" width="9.140625" style="2"/>
    <col min="1798" max="1798" width="10.85546875" style="2" customWidth="1"/>
    <col min="1799" max="1799" width="25.140625" style="2" customWidth="1"/>
    <col min="1800" max="1830" width="0" style="2" hidden="1" customWidth="1"/>
    <col min="1831" max="1831" width="10.7109375" style="2" customWidth="1"/>
    <col min="1832" max="1834" width="10.140625" style="2" customWidth="1"/>
    <col min="1835" max="1835" width="10.85546875" style="2" customWidth="1"/>
    <col min="1836" max="1836" width="9.140625" style="2"/>
    <col min="1837" max="1845" width="0" style="2" hidden="1" customWidth="1"/>
    <col min="1846" max="2053" width="9.140625" style="2"/>
    <col min="2054" max="2054" width="10.85546875" style="2" customWidth="1"/>
    <col min="2055" max="2055" width="25.140625" style="2" customWidth="1"/>
    <col min="2056" max="2086" width="0" style="2" hidden="1" customWidth="1"/>
    <col min="2087" max="2087" width="10.7109375" style="2" customWidth="1"/>
    <col min="2088" max="2090" width="10.140625" style="2" customWidth="1"/>
    <col min="2091" max="2091" width="10.85546875" style="2" customWidth="1"/>
    <col min="2092" max="2092" width="9.140625" style="2"/>
    <col min="2093" max="2101" width="0" style="2" hidden="1" customWidth="1"/>
    <col min="2102" max="2309" width="9.140625" style="2"/>
    <col min="2310" max="2310" width="10.85546875" style="2" customWidth="1"/>
    <col min="2311" max="2311" width="25.140625" style="2" customWidth="1"/>
    <col min="2312" max="2342" width="0" style="2" hidden="1" customWidth="1"/>
    <col min="2343" max="2343" width="10.7109375" style="2" customWidth="1"/>
    <col min="2344" max="2346" width="10.140625" style="2" customWidth="1"/>
    <col min="2347" max="2347" width="10.85546875" style="2" customWidth="1"/>
    <col min="2348" max="2348" width="9.140625" style="2"/>
    <col min="2349" max="2357" width="0" style="2" hidden="1" customWidth="1"/>
    <col min="2358" max="2565" width="9.140625" style="2"/>
    <col min="2566" max="2566" width="10.85546875" style="2" customWidth="1"/>
    <col min="2567" max="2567" width="25.140625" style="2" customWidth="1"/>
    <col min="2568" max="2598" width="0" style="2" hidden="1" customWidth="1"/>
    <col min="2599" max="2599" width="10.7109375" style="2" customWidth="1"/>
    <col min="2600" max="2602" width="10.140625" style="2" customWidth="1"/>
    <col min="2603" max="2603" width="10.85546875" style="2" customWidth="1"/>
    <col min="2604" max="2604" width="9.140625" style="2"/>
    <col min="2605" max="2613" width="0" style="2" hidden="1" customWidth="1"/>
    <col min="2614" max="2821" width="9.140625" style="2"/>
    <col min="2822" max="2822" width="10.85546875" style="2" customWidth="1"/>
    <col min="2823" max="2823" width="25.140625" style="2" customWidth="1"/>
    <col min="2824" max="2854" width="0" style="2" hidden="1" customWidth="1"/>
    <col min="2855" max="2855" width="10.7109375" style="2" customWidth="1"/>
    <col min="2856" max="2858" width="10.140625" style="2" customWidth="1"/>
    <col min="2859" max="2859" width="10.85546875" style="2" customWidth="1"/>
    <col min="2860" max="2860" width="9.140625" style="2"/>
    <col min="2861" max="2869" width="0" style="2" hidden="1" customWidth="1"/>
    <col min="2870" max="3077" width="9.140625" style="2"/>
    <col min="3078" max="3078" width="10.85546875" style="2" customWidth="1"/>
    <col min="3079" max="3079" width="25.140625" style="2" customWidth="1"/>
    <col min="3080" max="3110" width="0" style="2" hidden="1" customWidth="1"/>
    <col min="3111" max="3111" width="10.7109375" style="2" customWidth="1"/>
    <col min="3112" max="3114" width="10.140625" style="2" customWidth="1"/>
    <col min="3115" max="3115" width="10.85546875" style="2" customWidth="1"/>
    <col min="3116" max="3116" width="9.140625" style="2"/>
    <col min="3117" max="3125" width="0" style="2" hidden="1" customWidth="1"/>
    <col min="3126" max="3333" width="9.140625" style="2"/>
    <col min="3334" max="3334" width="10.85546875" style="2" customWidth="1"/>
    <col min="3335" max="3335" width="25.140625" style="2" customWidth="1"/>
    <col min="3336" max="3366" width="0" style="2" hidden="1" customWidth="1"/>
    <col min="3367" max="3367" width="10.7109375" style="2" customWidth="1"/>
    <col min="3368" max="3370" width="10.140625" style="2" customWidth="1"/>
    <col min="3371" max="3371" width="10.85546875" style="2" customWidth="1"/>
    <col min="3372" max="3372" width="9.140625" style="2"/>
    <col min="3373" max="3381" width="0" style="2" hidden="1" customWidth="1"/>
    <col min="3382" max="3589" width="9.140625" style="2"/>
    <col min="3590" max="3590" width="10.85546875" style="2" customWidth="1"/>
    <col min="3591" max="3591" width="25.140625" style="2" customWidth="1"/>
    <col min="3592" max="3622" width="0" style="2" hidden="1" customWidth="1"/>
    <col min="3623" max="3623" width="10.7109375" style="2" customWidth="1"/>
    <col min="3624" max="3626" width="10.140625" style="2" customWidth="1"/>
    <col min="3627" max="3627" width="10.85546875" style="2" customWidth="1"/>
    <col min="3628" max="3628" width="9.140625" style="2"/>
    <col min="3629" max="3637" width="0" style="2" hidden="1" customWidth="1"/>
    <col min="3638" max="3845" width="9.140625" style="2"/>
    <col min="3846" max="3846" width="10.85546875" style="2" customWidth="1"/>
    <col min="3847" max="3847" width="25.140625" style="2" customWidth="1"/>
    <col min="3848" max="3878" width="0" style="2" hidden="1" customWidth="1"/>
    <col min="3879" max="3879" width="10.7109375" style="2" customWidth="1"/>
    <col min="3880" max="3882" width="10.140625" style="2" customWidth="1"/>
    <col min="3883" max="3883" width="10.85546875" style="2" customWidth="1"/>
    <col min="3884" max="3884" width="9.140625" style="2"/>
    <col min="3885" max="3893" width="0" style="2" hidden="1" customWidth="1"/>
    <col min="3894" max="4101" width="9.140625" style="2"/>
    <col min="4102" max="4102" width="10.85546875" style="2" customWidth="1"/>
    <col min="4103" max="4103" width="25.140625" style="2" customWidth="1"/>
    <col min="4104" max="4134" width="0" style="2" hidden="1" customWidth="1"/>
    <col min="4135" max="4135" width="10.7109375" style="2" customWidth="1"/>
    <col min="4136" max="4138" width="10.140625" style="2" customWidth="1"/>
    <col min="4139" max="4139" width="10.85546875" style="2" customWidth="1"/>
    <col min="4140" max="4140" width="9.140625" style="2"/>
    <col min="4141" max="4149" width="0" style="2" hidden="1" customWidth="1"/>
    <col min="4150" max="4357" width="9.140625" style="2"/>
    <col min="4358" max="4358" width="10.85546875" style="2" customWidth="1"/>
    <col min="4359" max="4359" width="25.140625" style="2" customWidth="1"/>
    <col min="4360" max="4390" width="0" style="2" hidden="1" customWidth="1"/>
    <col min="4391" max="4391" width="10.7109375" style="2" customWidth="1"/>
    <col min="4392" max="4394" width="10.140625" style="2" customWidth="1"/>
    <col min="4395" max="4395" width="10.85546875" style="2" customWidth="1"/>
    <col min="4396" max="4396" width="9.140625" style="2"/>
    <col min="4397" max="4405" width="0" style="2" hidden="1" customWidth="1"/>
    <col min="4406" max="4613" width="9.140625" style="2"/>
    <col min="4614" max="4614" width="10.85546875" style="2" customWidth="1"/>
    <col min="4615" max="4615" width="25.140625" style="2" customWidth="1"/>
    <col min="4616" max="4646" width="0" style="2" hidden="1" customWidth="1"/>
    <col min="4647" max="4647" width="10.7109375" style="2" customWidth="1"/>
    <col min="4648" max="4650" width="10.140625" style="2" customWidth="1"/>
    <col min="4651" max="4651" width="10.85546875" style="2" customWidth="1"/>
    <col min="4652" max="4652" width="9.140625" style="2"/>
    <col min="4653" max="4661" width="0" style="2" hidden="1" customWidth="1"/>
    <col min="4662" max="4869" width="9.140625" style="2"/>
    <col min="4870" max="4870" width="10.85546875" style="2" customWidth="1"/>
    <col min="4871" max="4871" width="25.140625" style="2" customWidth="1"/>
    <col min="4872" max="4902" width="0" style="2" hidden="1" customWidth="1"/>
    <col min="4903" max="4903" width="10.7109375" style="2" customWidth="1"/>
    <col min="4904" max="4906" width="10.140625" style="2" customWidth="1"/>
    <col min="4907" max="4907" width="10.85546875" style="2" customWidth="1"/>
    <col min="4908" max="4908" width="9.140625" style="2"/>
    <col min="4909" max="4917" width="0" style="2" hidden="1" customWidth="1"/>
    <col min="4918" max="5125" width="9.140625" style="2"/>
    <col min="5126" max="5126" width="10.85546875" style="2" customWidth="1"/>
    <col min="5127" max="5127" width="25.140625" style="2" customWidth="1"/>
    <col min="5128" max="5158" width="0" style="2" hidden="1" customWidth="1"/>
    <col min="5159" max="5159" width="10.7109375" style="2" customWidth="1"/>
    <col min="5160" max="5162" width="10.140625" style="2" customWidth="1"/>
    <col min="5163" max="5163" width="10.85546875" style="2" customWidth="1"/>
    <col min="5164" max="5164" width="9.140625" style="2"/>
    <col min="5165" max="5173" width="0" style="2" hidden="1" customWidth="1"/>
    <col min="5174" max="5381" width="9.140625" style="2"/>
    <col min="5382" max="5382" width="10.85546875" style="2" customWidth="1"/>
    <col min="5383" max="5383" width="25.140625" style="2" customWidth="1"/>
    <col min="5384" max="5414" width="0" style="2" hidden="1" customWidth="1"/>
    <col min="5415" max="5415" width="10.7109375" style="2" customWidth="1"/>
    <col min="5416" max="5418" width="10.140625" style="2" customWidth="1"/>
    <col min="5419" max="5419" width="10.85546875" style="2" customWidth="1"/>
    <col min="5420" max="5420" width="9.140625" style="2"/>
    <col min="5421" max="5429" width="0" style="2" hidden="1" customWidth="1"/>
    <col min="5430" max="5637" width="9.140625" style="2"/>
    <col min="5638" max="5638" width="10.85546875" style="2" customWidth="1"/>
    <col min="5639" max="5639" width="25.140625" style="2" customWidth="1"/>
    <col min="5640" max="5670" width="0" style="2" hidden="1" customWidth="1"/>
    <col min="5671" max="5671" width="10.7109375" style="2" customWidth="1"/>
    <col min="5672" max="5674" width="10.140625" style="2" customWidth="1"/>
    <col min="5675" max="5675" width="10.85546875" style="2" customWidth="1"/>
    <col min="5676" max="5676" width="9.140625" style="2"/>
    <col min="5677" max="5685" width="0" style="2" hidden="1" customWidth="1"/>
    <col min="5686" max="5893" width="9.140625" style="2"/>
    <col min="5894" max="5894" width="10.85546875" style="2" customWidth="1"/>
    <col min="5895" max="5895" width="25.140625" style="2" customWidth="1"/>
    <col min="5896" max="5926" width="0" style="2" hidden="1" customWidth="1"/>
    <col min="5927" max="5927" width="10.7109375" style="2" customWidth="1"/>
    <col min="5928" max="5930" width="10.140625" style="2" customWidth="1"/>
    <col min="5931" max="5931" width="10.85546875" style="2" customWidth="1"/>
    <col min="5932" max="5932" width="9.140625" style="2"/>
    <col min="5933" max="5941" width="0" style="2" hidden="1" customWidth="1"/>
    <col min="5942" max="6149" width="9.140625" style="2"/>
    <col min="6150" max="6150" width="10.85546875" style="2" customWidth="1"/>
    <col min="6151" max="6151" width="25.140625" style="2" customWidth="1"/>
    <col min="6152" max="6182" width="0" style="2" hidden="1" customWidth="1"/>
    <col min="6183" max="6183" width="10.7109375" style="2" customWidth="1"/>
    <col min="6184" max="6186" width="10.140625" style="2" customWidth="1"/>
    <col min="6187" max="6187" width="10.85546875" style="2" customWidth="1"/>
    <col min="6188" max="6188" width="9.140625" style="2"/>
    <col min="6189" max="6197" width="0" style="2" hidden="1" customWidth="1"/>
    <col min="6198" max="6405" width="9.140625" style="2"/>
    <col min="6406" max="6406" width="10.85546875" style="2" customWidth="1"/>
    <col min="6407" max="6407" width="25.140625" style="2" customWidth="1"/>
    <col min="6408" max="6438" width="0" style="2" hidden="1" customWidth="1"/>
    <col min="6439" max="6439" width="10.7109375" style="2" customWidth="1"/>
    <col min="6440" max="6442" width="10.140625" style="2" customWidth="1"/>
    <col min="6443" max="6443" width="10.85546875" style="2" customWidth="1"/>
    <col min="6444" max="6444" width="9.140625" style="2"/>
    <col min="6445" max="6453" width="0" style="2" hidden="1" customWidth="1"/>
    <col min="6454" max="6661" width="9.140625" style="2"/>
    <col min="6662" max="6662" width="10.85546875" style="2" customWidth="1"/>
    <col min="6663" max="6663" width="25.140625" style="2" customWidth="1"/>
    <col min="6664" max="6694" width="0" style="2" hidden="1" customWidth="1"/>
    <col min="6695" max="6695" width="10.7109375" style="2" customWidth="1"/>
    <col min="6696" max="6698" width="10.140625" style="2" customWidth="1"/>
    <col min="6699" max="6699" width="10.85546875" style="2" customWidth="1"/>
    <col min="6700" max="6700" width="9.140625" style="2"/>
    <col min="6701" max="6709" width="0" style="2" hidden="1" customWidth="1"/>
    <col min="6710" max="6917" width="9.140625" style="2"/>
    <col min="6918" max="6918" width="10.85546875" style="2" customWidth="1"/>
    <col min="6919" max="6919" width="25.140625" style="2" customWidth="1"/>
    <col min="6920" max="6950" width="0" style="2" hidden="1" customWidth="1"/>
    <col min="6951" max="6951" width="10.7109375" style="2" customWidth="1"/>
    <col min="6952" max="6954" width="10.140625" style="2" customWidth="1"/>
    <col min="6955" max="6955" width="10.85546875" style="2" customWidth="1"/>
    <col min="6956" max="6956" width="9.140625" style="2"/>
    <col min="6957" max="6965" width="0" style="2" hidden="1" customWidth="1"/>
    <col min="6966" max="7173" width="9.140625" style="2"/>
    <col min="7174" max="7174" width="10.85546875" style="2" customWidth="1"/>
    <col min="7175" max="7175" width="25.140625" style="2" customWidth="1"/>
    <col min="7176" max="7206" width="0" style="2" hidden="1" customWidth="1"/>
    <col min="7207" max="7207" width="10.7109375" style="2" customWidth="1"/>
    <col min="7208" max="7210" width="10.140625" style="2" customWidth="1"/>
    <col min="7211" max="7211" width="10.85546875" style="2" customWidth="1"/>
    <col min="7212" max="7212" width="9.140625" style="2"/>
    <col min="7213" max="7221" width="0" style="2" hidden="1" customWidth="1"/>
    <col min="7222" max="7429" width="9.140625" style="2"/>
    <col min="7430" max="7430" width="10.85546875" style="2" customWidth="1"/>
    <col min="7431" max="7431" width="25.140625" style="2" customWidth="1"/>
    <col min="7432" max="7462" width="0" style="2" hidden="1" customWidth="1"/>
    <col min="7463" max="7463" width="10.7109375" style="2" customWidth="1"/>
    <col min="7464" max="7466" width="10.140625" style="2" customWidth="1"/>
    <col min="7467" max="7467" width="10.85546875" style="2" customWidth="1"/>
    <col min="7468" max="7468" width="9.140625" style="2"/>
    <col min="7469" max="7477" width="0" style="2" hidden="1" customWidth="1"/>
    <col min="7478" max="7685" width="9.140625" style="2"/>
    <col min="7686" max="7686" width="10.85546875" style="2" customWidth="1"/>
    <col min="7687" max="7687" width="25.140625" style="2" customWidth="1"/>
    <col min="7688" max="7718" width="0" style="2" hidden="1" customWidth="1"/>
    <col min="7719" max="7719" width="10.7109375" style="2" customWidth="1"/>
    <col min="7720" max="7722" width="10.140625" style="2" customWidth="1"/>
    <col min="7723" max="7723" width="10.85546875" style="2" customWidth="1"/>
    <col min="7724" max="7724" width="9.140625" style="2"/>
    <col min="7725" max="7733" width="0" style="2" hidden="1" customWidth="1"/>
    <col min="7734" max="7941" width="9.140625" style="2"/>
    <col min="7942" max="7942" width="10.85546875" style="2" customWidth="1"/>
    <col min="7943" max="7943" width="25.140625" style="2" customWidth="1"/>
    <col min="7944" max="7974" width="0" style="2" hidden="1" customWidth="1"/>
    <col min="7975" max="7975" width="10.7109375" style="2" customWidth="1"/>
    <col min="7976" max="7978" width="10.140625" style="2" customWidth="1"/>
    <col min="7979" max="7979" width="10.85546875" style="2" customWidth="1"/>
    <col min="7980" max="7980" width="9.140625" style="2"/>
    <col min="7981" max="7989" width="0" style="2" hidden="1" customWidth="1"/>
    <col min="7990" max="8197" width="9.140625" style="2"/>
    <col min="8198" max="8198" width="10.85546875" style="2" customWidth="1"/>
    <col min="8199" max="8199" width="25.140625" style="2" customWidth="1"/>
    <col min="8200" max="8230" width="0" style="2" hidden="1" customWidth="1"/>
    <col min="8231" max="8231" width="10.7109375" style="2" customWidth="1"/>
    <col min="8232" max="8234" width="10.140625" style="2" customWidth="1"/>
    <col min="8235" max="8235" width="10.85546875" style="2" customWidth="1"/>
    <col min="8236" max="8236" width="9.140625" style="2"/>
    <col min="8237" max="8245" width="0" style="2" hidden="1" customWidth="1"/>
    <col min="8246" max="8453" width="9.140625" style="2"/>
    <col min="8454" max="8454" width="10.85546875" style="2" customWidth="1"/>
    <col min="8455" max="8455" width="25.140625" style="2" customWidth="1"/>
    <col min="8456" max="8486" width="0" style="2" hidden="1" customWidth="1"/>
    <col min="8487" max="8487" width="10.7109375" style="2" customWidth="1"/>
    <col min="8488" max="8490" width="10.140625" style="2" customWidth="1"/>
    <col min="8491" max="8491" width="10.85546875" style="2" customWidth="1"/>
    <col min="8492" max="8492" width="9.140625" style="2"/>
    <col min="8493" max="8501" width="0" style="2" hidden="1" customWidth="1"/>
    <col min="8502" max="8709" width="9.140625" style="2"/>
    <col min="8710" max="8710" width="10.85546875" style="2" customWidth="1"/>
    <col min="8711" max="8711" width="25.140625" style="2" customWidth="1"/>
    <col min="8712" max="8742" width="0" style="2" hidden="1" customWidth="1"/>
    <col min="8743" max="8743" width="10.7109375" style="2" customWidth="1"/>
    <col min="8744" max="8746" width="10.140625" style="2" customWidth="1"/>
    <col min="8747" max="8747" width="10.85546875" style="2" customWidth="1"/>
    <col min="8748" max="8748" width="9.140625" style="2"/>
    <col min="8749" max="8757" width="0" style="2" hidden="1" customWidth="1"/>
    <col min="8758" max="8965" width="9.140625" style="2"/>
    <col min="8966" max="8966" width="10.85546875" style="2" customWidth="1"/>
    <col min="8967" max="8967" width="25.140625" style="2" customWidth="1"/>
    <col min="8968" max="8998" width="0" style="2" hidden="1" customWidth="1"/>
    <col min="8999" max="8999" width="10.7109375" style="2" customWidth="1"/>
    <col min="9000" max="9002" width="10.140625" style="2" customWidth="1"/>
    <col min="9003" max="9003" width="10.85546875" style="2" customWidth="1"/>
    <col min="9004" max="9004" width="9.140625" style="2"/>
    <col min="9005" max="9013" width="0" style="2" hidden="1" customWidth="1"/>
    <col min="9014" max="9221" width="9.140625" style="2"/>
    <col min="9222" max="9222" width="10.85546875" style="2" customWidth="1"/>
    <col min="9223" max="9223" width="25.140625" style="2" customWidth="1"/>
    <col min="9224" max="9254" width="0" style="2" hidden="1" customWidth="1"/>
    <col min="9255" max="9255" width="10.7109375" style="2" customWidth="1"/>
    <col min="9256" max="9258" width="10.140625" style="2" customWidth="1"/>
    <col min="9259" max="9259" width="10.85546875" style="2" customWidth="1"/>
    <col min="9260" max="9260" width="9.140625" style="2"/>
    <col min="9261" max="9269" width="0" style="2" hidden="1" customWidth="1"/>
    <col min="9270" max="9477" width="9.140625" style="2"/>
    <col min="9478" max="9478" width="10.85546875" style="2" customWidth="1"/>
    <col min="9479" max="9479" width="25.140625" style="2" customWidth="1"/>
    <col min="9480" max="9510" width="0" style="2" hidden="1" customWidth="1"/>
    <col min="9511" max="9511" width="10.7109375" style="2" customWidth="1"/>
    <col min="9512" max="9514" width="10.140625" style="2" customWidth="1"/>
    <col min="9515" max="9515" width="10.85546875" style="2" customWidth="1"/>
    <col min="9516" max="9516" width="9.140625" style="2"/>
    <col min="9517" max="9525" width="0" style="2" hidden="1" customWidth="1"/>
    <col min="9526" max="9733" width="9.140625" style="2"/>
    <col min="9734" max="9734" width="10.85546875" style="2" customWidth="1"/>
    <col min="9735" max="9735" width="25.140625" style="2" customWidth="1"/>
    <col min="9736" max="9766" width="0" style="2" hidden="1" customWidth="1"/>
    <col min="9767" max="9767" width="10.7109375" style="2" customWidth="1"/>
    <col min="9768" max="9770" width="10.140625" style="2" customWidth="1"/>
    <col min="9771" max="9771" width="10.85546875" style="2" customWidth="1"/>
    <col min="9772" max="9772" width="9.140625" style="2"/>
    <col min="9773" max="9781" width="0" style="2" hidden="1" customWidth="1"/>
    <col min="9782" max="9989" width="9.140625" style="2"/>
    <col min="9990" max="9990" width="10.85546875" style="2" customWidth="1"/>
    <col min="9991" max="9991" width="25.140625" style="2" customWidth="1"/>
    <col min="9992" max="10022" width="0" style="2" hidden="1" customWidth="1"/>
    <col min="10023" max="10023" width="10.7109375" style="2" customWidth="1"/>
    <col min="10024" max="10026" width="10.140625" style="2" customWidth="1"/>
    <col min="10027" max="10027" width="10.85546875" style="2" customWidth="1"/>
    <col min="10028" max="10028" width="9.140625" style="2"/>
    <col min="10029" max="10037" width="0" style="2" hidden="1" customWidth="1"/>
    <col min="10038" max="10245" width="9.140625" style="2"/>
    <col min="10246" max="10246" width="10.85546875" style="2" customWidth="1"/>
    <col min="10247" max="10247" width="25.140625" style="2" customWidth="1"/>
    <col min="10248" max="10278" width="0" style="2" hidden="1" customWidth="1"/>
    <col min="10279" max="10279" width="10.7109375" style="2" customWidth="1"/>
    <col min="10280" max="10282" width="10.140625" style="2" customWidth="1"/>
    <col min="10283" max="10283" width="10.85546875" style="2" customWidth="1"/>
    <col min="10284" max="10284" width="9.140625" style="2"/>
    <col min="10285" max="10293" width="0" style="2" hidden="1" customWidth="1"/>
    <col min="10294" max="10501" width="9.140625" style="2"/>
    <col min="10502" max="10502" width="10.85546875" style="2" customWidth="1"/>
    <col min="10503" max="10503" width="25.140625" style="2" customWidth="1"/>
    <col min="10504" max="10534" width="0" style="2" hidden="1" customWidth="1"/>
    <col min="10535" max="10535" width="10.7109375" style="2" customWidth="1"/>
    <col min="10536" max="10538" width="10.140625" style="2" customWidth="1"/>
    <col min="10539" max="10539" width="10.85546875" style="2" customWidth="1"/>
    <col min="10540" max="10540" width="9.140625" style="2"/>
    <col min="10541" max="10549" width="0" style="2" hidden="1" customWidth="1"/>
    <col min="10550" max="10757" width="9.140625" style="2"/>
    <col min="10758" max="10758" width="10.85546875" style="2" customWidth="1"/>
    <col min="10759" max="10759" width="25.140625" style="2" customWidth="1"/>
    <col min="10760" max="10790" width="0" style="2" hidden="1" customWidth="1"/>
    <col min="10791" max="10791" width="10.7109375" style="2" customWidth="1"/>
    <col min="10792" max="10794" width="10.140625" style="2" customWidth="1"/>
    <col min="10795" max="10795" width="10.85546875" style="2" customWidth="1"/>
    <col min="10796" max="10796" width="9.140625" style="2"/>
    <col min="10797" max="10805" width="0" style="2" hidden="1" customWidth="1"/>
    <col min="10806" max="11013" width="9.140625" style="2"/>
    <col min="11014" max="11014" width="10.85546875" style="2" customWidth="1"/>
    <col min="11015" max="11015" width="25.140625" style="2" customWidth="1"/>
    <col min="11016" max="11046" width="0" style="2" hidden="1" customWidth="1"/>
    <col min="11047" max="11047" width="10.7109375" style="2" customWidth="1"/>
    <col min="11048" max="11050" width="10.140625" style="2" customWidth="1"/>
    <col min="11051" max="11051" width="10.85546875" style="2" customWidth="1"/>
    <col min="11052" max="11052" width="9.140625" style="2"/>
    <col min="11053" max="11061" width="0" style="2" hidden="1" customWidth="1"/>
    <col min="11062" max="11269" width="9.140625" style="2"/>
    <col min="11270" max="11270" width="10.85546875" style="2" customWidth="1"/>
    <col min="11271" max="11271" width="25.140625" style="2" customWidth="1"/>
    <col min="11272" max="11302" width="0" style="2" hidden="1" customWidth="1"/>
    <col min="11303" max="11303" width="10.7109375" style="2" customWidth="1"/>
    <col min="11304" max="11306" width="10.140625" style="2" customWidth="1"/>
    <col min="11307" max="11307" width="10.85546875" style="2" customWidth="1"/>
    <col min="11308" max="11308" width="9.140625" style="2"/>
    <col min="11309" max="11317" width="0" style="2" hidden="1" customWidth="1"/>
    <col min="11318" max="11525" width="9.140625" style="2"/>
    <col min="11526" max="11526" width="10.85546875" style="2" customWidth="1"/>
    <col min="11527" max="11527" width="25.140625" style="2" customWidth="1"/>
    <col min="11528" max="11558" width="0" style="2" hidden="1" customWidth="1"/>
    <col min="11559" max="11559" width="10.7109375" style="2" customWidth="1"/>
    <col min="11560" max="11562" width="10.140625" style="2" customWidth="1"/>
    <col min="11563" max="11563" width="10.85546875" style="2" customWidth="1"/>
    <col min="11564" max="11564" width="9.140625" style="2"/>
    <col min="11565" max="11573" width="0" style="2" hidden="1" customWidth="1"/>
    <col min="11574" max="11781" width="9.140625" style="2"/>
    <col min="11782" max="11782" width="10.85546875" style="2" customWidth="1"/>
    <col min="11783" max="11783" width="25.140625" style="2" customWidth="1"/>
    <col min="11784" max="11814" width="0" style="2" hidden="1" customWidth="1"/>
    <col min="11815" max="11815" width="10.7109375" style="2" customWidth="1"/>
    <col min="11816" max="11818" width="10.140625" style="2" customWidth="1"/>
    <col min="11819" max="11819" width="10.85546875" style="2" customWidth="1"/>
    <col min="11820" max="11820" width="9.140625" style="2"/>
    <col min="11821" max="11829" width="0" style="2" hidden="1" customWidth="1"/>
    <col min="11830" max="12037" width="9.140625" style="2"/>
    <col min="12038" max="12038" width="10.85546875" style="2" customWidth="1"/>
    <col min="12039" max="12039" width="25.140625" style="2" customWidth="1"/>
    <col min="12040" max="12070" width="0" style="2" hidden="1" customWidth="1"/>
    <col min="12071" max="12071" width="10.7109375" style="2" customWidth="1"/>
    <col min="12072" max="12074" width="10.140625" style="2" customWidth="1"/>
    <col min="12075" max="12075" width="10.85546875" style="2" customWidth="1"/>
    <col min="12076" max="12076" width="9.140625" style="2"/>
    <col min="12077" max="12085" width="0" style="2" hidden="1" customWidth="1"/>
    <col min="12086" max="12293" width="9.140625" style="2"/>
    <col min="12294" max="12294" width="10.85546875" style="2" customWidth="1"/>
    <col min="12295" max="12295" width="25.140625" style="2" customWidth="1"/>
    <col min="12296" max="12326" width="0" style="2" hidden="1" customWidth="1"/>
    <col min="12327" max="12327" width="10.7109375" style="2" customWidth="1"/>
    <col min="12328" max="12330" width="10.140625" style="2" customWidth="1"/>
    <col min="12331" max="12331" width="10.85546875" style="2" customWidth="1"/>
    <col min="12332" max="12332" width="9.140625" style="2"/>
    <col min="12333" max="12341" width="0" style="2" hidden="1" customWidth="1"/>
    <col min="12342" max="12549" width="9.140625" style="2"/>
    <col min="12550" max="12550" width="10.85546875" style="2" customWidth="1"/>
    <col min="12551" max="12551" width="25.140625" style="2" customWidth="1"/>
    <col min="12552" max="12582" width="0" style="2" hidden="1" customWidth="1"/>
    <col min="12583" max="12583" width="10.7109375" style="2" customWidth="1"/>
    <col min="12584" max="12586" width="10.140625" style="2" customWidth="1"/>
    <col min="12587" max="12587" width="10.85546875" style="2" customWidth="1"/>
    <col min="12588" max="12588" width="9.140625" style="2"/>
    <col min="12589" max="12597" width="0" style="2" hidden="1" customWidth="1"/>
    <col min="12598" max="12805" width="9.140625" style="2"/>
    <col min="12806" max="12806" width="10.85546875" style="2" customWidth="1"/>
    <col min="12807" max="12807" width="25.140625" style="2" customWidth="1"/>
    <col min="12808" max="12838" width="0" style="2" hidden="1" customWidth="1"/>
    <col min="12839" max="12839" width="10.7109375" style="2" customWidth="1"/>
    <col min="12840" max="12842" width="10.140625" style="2" customWidth="1"/>
    <col min="12843" max="12843" width="10.85546875" style="2" customWidth="1"/>
    <col min="12844" max="12844" width="9.140625" style="2"/>
    <col min="12845" max="12853" width="0" style="2" hidden="1" customWidth="1"/>
    <col min="12854" max="13061" width="9.140625" style="2"/>
    <col min="13062" max="13062" width="10.85546875" style="2" customWidth="1"/>
    <col min="13063" max="13063" width="25.140625" style="2" customWidth="1"/>
    <col min="13064" max="13094" width="0" style="2" hidden="1" customWidth="1"/>
    <col min="13095" max="13095" width="10.7109375" style="2" customWidth="1"/>
    <col min="13096" max="13098" width="10.140625" style="2" customWidth="1"/>
    <col min="13099" max="13099" width="10.85546875" style="2" customWidth="1"/>
    <col min="13100" max="13100" width="9.140625" style="2"/>
    <col min="13101" max="13109" width="0" style="2" hidden="1" customWidth="1"/>
    <col min="13110" max="13317" width="9.140625" style="2"/>
    <col min="13318" max="13318" width="10.85546875" style="2" customWidth="1"/>
    <col min="13319" max="13319" width="25.140625" style="2" customWidth="1"/>
    <col min="13320" max="13350" width="0" style="2" hidden="1" customWidth="1"/>
    <col min="13351" max="13351" width="10.7109375" style="2" customWidth="1"/>
    <col min="13352" max="13354" width="10.140625" style="2" customWidth="1"/>
    <col min="13355" max="13355" width="10.85546875" style="2" customWidth="1"/>
    <col min="13356" max="13356" width="9.140625" style="2"/>
    <col min="13357" max="13365" width="0" style="2" hidden="1" customWidth="1"/>
    <col min="13366" max="13573" width="9.140625" style="2"/>
    <col min="13574" max="13574" width="10.85546875" style="2" customWidth="1"/>
    <col min="13575" max="13575" width="25.140625" style="2" customWidth="1"/>
    <col min="13576" max="13606" width="0" style="2" hidden="1" customWidth="1"/>
    <col min="13607" max="13607" width="10.7109375" style="2" customWidth="1"/>
    <col min="13608" max="13610" width="10.140625" style="2" customWidth="1"/>
    <col min="13611" max="13611" width="10.85546875" style="2" customWidth="1"/>
    <col min="13612" max="13612" width="9.140625" style="2"/>
    <col min="13613" max="13621" width="0" style="2" hidden="1" customWidth="1"/>
    <col min="13622" max="13829" width="9.140625" style="2"/>
    <col min="13830" max="13830" width="10.85546875" style="2" customWidth="1"/>
    <col min="13831" max="13831" width="25.140625" style="2" customWidth="1"/>
    <col min="13832" max="13862" width="0" style="2" hidden="1" customWidth="1"/>
    <col min="13863" max="13863" width="10.7109375" style="2" customWidth="1"/>
    <col min="13864" max="13866" width="10.140625" style="2" customWidth="1"/>
    <col min="13867" max="13867" width="10.85546875" style="2" customWidth="1"/>
    <col min="13868" max="13868" width="9.140625" style="2"/>
    <col min="13869" max="13877" width="0" style="2" hidden="1" customWidth="1"/>
    <col min="13878" max="14085" width="9.140625" style="2"/>
    <col min="14086" max="14086" width="10.85546875" style="2" customWidth="1"/>
    <col min="14087" max="14087" width="25.140625" style="2" customWidth="1"/>
    <col min="14088" max="14118" width="0" style="2" hidden="1" customWidth="1"/>
    <col min="14119" max="14119" width="10.7109375" style="2" customWidth="1"/>
    <col min="14120" max="14122" width="10.140625" style="2" customWidth="1"/>
    <col min="14123" max="14123" width="10.85546875" style="2" customWidth="1"/>
    <col min="14124" max="14124" width="9.140625" style="2"/>
    <col min="14125" max="14133" width="0" style="2" hidden="1" customWidth="1"/>
    <col min="14134" max="14341" width="9.140625" style="2"/>
    <col min="14342" max="14342" width="10.85546875" style="2" customWidth="1"/>
    <col min="14343" max="14343" width="25.140625" style="2" customWidth="1"/>
    <col min="14344" max="14374" width="0" style="2" hidden="1" customWidth="1"/>
    <col min="14375" max="14375" width="10.7109375" style="2" customWidth="1"/>
    <col min="14376" max="14378" width="10.140625" style="2" customWidth="1"/>
    <col min="14379" max="14379" width="10.85546875" style="2" customWidth="1"/>
    <col min="14380" max="14380" width="9.140625" style="2"/>
    <col min="14381" max="14389" width="0" style="2" hidden="1" customWidth="1"/>
    <col min="14390" max="14597" width="9.140625" style="2"/>
    <col min="14598" max="14598" width="10.85546875" style="2" customWidth="1"/>
    <col min="14599" max="14599" width="25.140625" style="2" customWidth="1"/>
    <col min="14600" max="14630" width="0" style="2" hidden="1" customWidth="1"/>
    <col min="14631" max="14631" width="10.7109375" style="2" customWidth="1"/>
    <col min="14632" max="14634" width="10.140625" style="2" customWidth="1"/>
    <col min="14635" max="14635" width="10.85546875" style="2" customWidth="1"/>
    <col min="14636" max="14636" width="9.140625" style="2"/>
    <col min="14637" max="14645" width="0" style="2" hidden="1" customWidth="1"/>
    <col min="14646" max="14853" width="9.140625" style="2"/>
    <col min="14854" max="14854" width="10.85546875" style="2" customWidth="1"/>
    <col min="14855" max="14855" width="25.140625" style="2" customWidth="1"/>
    <col min="14856" max="14886" width="0" style="2" hidden="1" customWidth="1"/>
    <col min="14887" max="14887" width="10.7109375" style="2" customWidth="1"/>
    <col min="14888" max="14890" width="10.140625" style="2" customWidth="1"/>
    <col min="14891" max="14891" width="10.85546875" style="2" customWidth="1"/>
    <col min="14892" max="14892" width="9.140625" style="2"/>
    <col min="14893" max="14901" width="0" style="2" hidden="1" customWidth="1"/>
    <col min="14902" max="15109" width="9.140625" style="2"/>
    <col min="15110" max="15110" width="10.85546875" style="2" customWidth="1"/>
    <col min="15111" max="15111" width="25.140625" style="2" customWidth="1"/>
    <col min="15112" max="15142" width="0" style="2" hidden="1" customWidth="1"/>
    <col min="15143" max="15143" width="10.7109375" style="2" customWidth="1"/>
    <col min="15144" max="15146" width="10.140625" style="2" customWidth="1"/>
    <col min="15147" max="15147" width="10.85546875" style="2" customWidth="1"/>
    <col min="15148" max="15148" width="9.140625" style="2"/>
    <col min="15149" max="15157" width="0" style="2" hidden="1" customWidth="1"/>
    <col min="15158" max="15365" width="9.140625" style="2"/>
    <col min="15366" max="15366" width="10.85546875" style="2" customWidth="1"/>
    <col min="15367" max="15367" width="25.140625" style="2" customWidth="1"/>
    <col min="15368" max="15398" width="0" style="2" hidden="1" customWidth="1"/>
    <col min="15399" max="15399" width="10.7109375" style="2" customWidth="1"/>
    <col min="15400" max="15402" width="10.140625" style="2" customWidth="1"/>
    <col min="15403" max="15403" width="10.85546875" style="2" customWidth="1"/>
    <col min="15404" max="15404" width="9.140625" style="2"/>
    <col min="15405" max="15413" width="0" style="2" hidden="1" customWidth="1"/>
    <col min="15414" max="15621" width="9.140625" style="2"/>
    <col min="15622" max="15622" width="10.85546875" style="2" customWidth="1"/>
    <col min="15623" max="15623" width="25.140625" style="2" customWidth="1"/>
    <col min="15624" max="15654" width="0" style="2" hidden="1" customWidth="1"/>
    <col min="15655" max="15655" width="10.7109375" style="2" customWidth="1"/>
    <col min="15656" max="15658" width="10.140625" style="2" customWidth="1"/>
    <col min="15659" max="15659" width="10.85546875" style="2" customWidth="1"/>
    <col min="15660" max="15660" width="9.140625" style="2"/>
    <col min="15661" max="15669" width="0" style="2" hidden="1" customWidth="1"/>
    <col min="15670" max="15877" width="9.140625" style="2"/>
    <col min="15878" max="15878" width="10.85546875" style="2" customWidth="1"/>
    <col min="15879" max="15879" width="25.140625" style="2" customWidth="1"/>
    <col min="15880" max="15910" width="0" style="2" hidden="1" customWidth="1"/>
    <col min="15911" max="15911" width="10.7109375" style="2" customWidth="1"/>
    <col min="15912" max="15914" width="10.140625" style="2" customWidth="1"/>
    <col min="15915" max="15915" width="10.85546875" style="2" customWidth="1"/>
    <col min="15916" max="15916" width="9.140625" style="2"/>
    <col min="15917" max="15925" width="0" style="2" hidden="1" customWidth="1"/>
    <col min="15926" max="16133" width="9.140625" style="2"/>
    <col min="16134" max="16134" width="10.85546875" style="2" customWidth="1"/>
    <col min="16135" max="16135" width="25.140625" style="2" customWidth="1"/>
    <col min="16136" max="16166" width="0" style="2" hidden="1" customWidth="1"/>
    <col min="16167" max="16167" width="10.7109375" style="2" customWidth="1"/>
    <col min="16168" max="16170" width="10.140625" style="2" customWidth="1"/>
    <col min="16171" max="16171" width="10.85546875" style="2" customWidth="1"/>
    <col min="16172" max="16172" width="9.140625" style="2"/>
    <col min="16173" max="16181" width="0" style="2" hidden="1" customWidth="1"/>
    <col min="16182" max="16384" width="9.140625" style="2"/>
  </cols>
  <sheetData>
    <row r="1" spans="1:64" s="20" customFormat="1" ht="14.25"/>
    <row r="2" spans="1:64" s="20" customFormat="1" ht="12.75" customHeight="1"/>
    <row r="3" spans="1:64" s="20" customFormat="1">
      <c r="T3" s="215" t="s">
        <v>75</v>
      </c>
      <c r="AH3" s="32"/>
      <c r="AI3" s="32"/>
      <c r="AJ3" s="32"/>
      <c r="AK3" s="32"/>
      <c r="AL3" s="32"/>
      <c r="AM3" s="32"/>
      <c r="BJ3" s="247"/>
      <c r="BK3" s="247"/>
    </row>
    <row r="4" spans="1:64" s="20" customFormat="1" ht="9" customHeight="1"/>
    <row r="5" spans="1:64">
      <c r="C5" s="20"/>
      <c r="BL5" s="20"/>
    </row>
    <row r="6" spans="1:64">
      <c r="C6" s="20"/>
      <c r="BJ6" s="90"/>
      <c r="BK6" s="90"/>
    </row>
    <row r="7" spans="1:64" ht="15.75">
      <c r="A7" s="22" t="s">
        <v>241</v>
      </c>
      <c r="B7" s="48"/>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0"/>
      <c r="AS7" s="290"/>
      <c r="AT7" s="290"/>
      <c r="AU7" s="290"/>
      <c r="AV7" s="290"/>
      <c r="AW7" s="290"/>
      <c r="AX7" s="290"/>
      <c r="AY7" s="290"/>
      <c r="AZ7" s="290"/>
      <c r="BA7" s="49"/>
      <c r="BJ7" s="90"/>
      <c r="BK7" s="90"/>
    </row>
    <row r="8" spans="1:64" ht="14.25" customHeight="1">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Y8" s="127"/>
      <c r="AZ8" s="127" t="s">
        <v>122</v>
      </c>
      <c r="BA8" s="127"/>
      <c r="BJ8" s="248"/>
      <c r="BK8" s="248"/>
      <c r="BL8" s="20"/>
    </row>
    <row r="9" spans="1:64" ht="11.25" customHeight="1">
      <c r="AJ9" s="145"/>
      <c r="AK9" s="145"/>
      <c r="AL9" s="145"/>
      <c r="AY9" s="249"/>
      <c r="AZ9" s="249" t="s">
        <v>222</v>
      </c>
      <c r="BA9" s="249"/>
      <c r="BJ9" s="250"/>
      <c r="BK9" s="250"/>
      <c r="BL9" s="251"/>
    </row>
    <row r="10" spans="1:64" ht="16.5" customHeight="1">
      <c r="C10" s="252" t="s">
        <v>76</v>
      </c>
      <c r="D10" s="253">
        <v>1975</v>
      </c>
      <c r="E10" s="253">
        <v>1980</v>
      </c>
      <c r="F10" s="253">
        <v>1981</v>
      </c>
      <c r="G10" s="253">
        <v>1982</v>
      </c>
      <c r="H10" s="253">
        <v>1983</v>
      </c>
      <c r="I10" s="253">
        <v>1984</v>
      </c>
      <c r="J10" s="253">
        <v>1985</v>
      </c>
      <c r="K10" s="253">
        <v>1986</v>
      </c>
      <c r="L10" s="253">
        <v>1987</v>
      </c>
      <c r="M10" s="253">
        <v>1988</v>
      </c>
      <c r="N10" s="253">
        <v>1989</v>
      </c>
      <c r="O10" s="253">
        <v>1990</v>
      </c>
      <c r="P10" s="253">
        <v>1991</v>
      </c>
      <c r="Q10" s="253">
        <v>1992</v>
      </c>
      <c r="R10" s="254">
        <v>1993</v>
      </c>
      <c r="S10" s="254">
        <v>1994</v>
      </c>
      <c r="T10" s="254">
        <v>1995</v>
      </c>
      <c r="U10" s="254">
        <v>1996</v>
      </c>
      <c r="V10" s="254">
        <v>1997</v>
      </c>
      <c r="W10" s="254">
        <v>1998</v>
      </c>
      <c r="X10" s="254">
        <v>1998</v>
      </c>
      <c r="Y10" s="254">
        <v>1998</v>
      </c>
      <c r="Z10" s="254">
        <v>1998</v>
      </c>
      <c r="AA10" s="254">
        <v>1999</v>
      </c>
      <c r="AB10" s="254">
        <v>2000</v>
      </c>
      <c r="AC10" s="254">
        <v>2001</v>
      </c>
      <c r="AD10" s="254">
        <v>2002</v>
      </c>
      <c r="AE10" s="254">
        <v>2003</v>
      </c>
      <c r="AF10" s="254">
        <v>2004</v>
      </c>
      <c r="AG10" s="254">
        <v>2005</v>
      </c>
      <c r="AH10" s="254">
        <v>2006</v>
      </c>
      <c r="AI10" s="254">
        <v>2008</v>
      </c>
      <c r="AJ10" s="254">
        <v>2009</v>
      </c>
      <c r="AK10" s="254">
        <v>2010</v>
      </c>
      <c r="AL10" s="254">
        <v>2011</v>
      </c>
      <c r="AM10" s="255">
        <v>2012</v>
      </c>
      <c r="AN10" s="255">
        <v>2013</v>
      </c>
      <c r="AO10" s="255">
        <v>2013</v>
      </c>
      <c r="AP10" s="255">
        <v>2013</v>
      </c>
      <c r="AQ10" s="255">
        <v>2013</v>
      </c>
      <c r="AR10" s="255">
        <v>2013</v>
      </c>
      <c r="AS10" s="255">
        <v>2013</v>
      </c>
      <c r="AT10" s="255">
        <v>2013</v>
      </c>
      <c r="AU10" s="255">
        <v>2013</v>
      </c>
      <c r="AV10" s="255">
        <v>2013</v>
      </c>
      <c r="AW10" s="255">
        <v>2013</v>
      </c>
      <c r="AX10" s="255">
        <v>2014</v>
      </c>
      <c r="AY10" s="255" t="s">
        <v>226</v>
      </c>
      <c r="AZ10" s="255" t="s">
        <v>227</v>
      </c>
      <c r="BA10" s="255"/>
      <c r="BL10" s="20"/>
    </row>
    <row r="11" spans="1:64">
      <c r="BJ11" s="256"/>
      <c r="BK11" s="256"/>
      <c r="BL11" s="20"/>
    </row>
    <row r="12" spans="1:64">
      <c r="C12" s="210" t="s">
        <v>77</v>
      </c>
      <c r="D12" s="257">
        <v>19.435572000000001</v>
      </c>
      <c r="E12" s="257">
        <v>61.475456000000001</v>
      </c>
      <c r="F12" s="257">
        <v>77.817688000000004</v>
      </c>
      <c r="G12" s="257"/>
      <c r="H12" s="257"/>
      <c r="I12" s="257"/>
      <c r="J12" s="257">
        <v>84.9</v>
      </c>
      <c r="K12" s="257">
        <v>88.5</v>
      </c>
      <c r="L12" s="257">
        <v>120.3</v>
      </c>
      <c r="M12" s="257">
        <v>141.30000000000001</v>
      </c>
      <c r="N12" s="257">
        <v>172.7</v>
      </c>
      <c r="O12" s="257">
        <v>178.8</v>
      </c>
      <c r="P12" s="257">
        <v>167.6</v>
      </c>
      <c r="Q12" s="257">
        <v>212.6</v>
      </c>
      <c r="R12" s="257">
        <v>200.1</v>
      </c>
      <c r="S12" s="257">
        <v>214.1</v>
      </c>
      <c r="T12" s="257">
        <v>262.3</v>
      </c>
      <c r="U12" s="257">
        <v>242.2</v>
      </c>
      <c r="V12" s="257">
        <v>321.55500000000001</v>
      </c>
      <c r="W12" s="257">
        <v>348.49099999999999</v>
      </c>
      <c r="X12" s="257">
        <v>349.49099999999999</v>
      </c>
      <c r="Y12" s="257">
        <v>350.49099999999999</v>
      </c>
      <c r="Z12" s="257">
        <v>351.49099999999999</v>
      </c>
      <c r="AA12" s="257">
        <v>352.49099999999999</v>
      </c>
      <c r="AB12" s="257">
        <v>419.81599999999997</v>
      </c>
      <c r="AC12" s="257">
        <v>363.47712000000001</v>
      </c>
      <c r="AD12" s="257">
        <v>340.256373</v>
      </c>
      <c r="AE12" s="257">
        <v>399.54398600000002</v>
      </c>
      <c r="AF12" s="257">
        <v>561.068172</v>
      </c>
      <c r="AG12" s="257">
        <v>757.81596000000002</v>
      </c>
      <c r="AH12" s="257">
        <v>656.59078999999997</v>
      </c>
      <c r="AI12" s="257">
        <v>844.63903966629982</v>
      </c>
      <c r="AJ12" s="257">
        <v>667.07316191859593</v>
      </c>
      <c r="AK12" s="257">
        <v>609.4565535097239</v>
      </c>
      <c r="AL12" s="257">
        <v>689.08254245040689</v>
      </c>
      <c r="AM12" s="257">
        <v>678.03351985404697</v>
      </c>
      <c r="AN12" s="257">
        <v>714.87</v>
      </c>
      <c r="AO12" s="257">
        <v>715.87</v>
      </c>
      <c r="AP12" s="257">
        <v>716.87</v>
      </c>
      <c r="AQ12" s="257">
        <v>717.87</v>
      </c>
      <c r="AR12" s="257">
        <v>718.87</v>
      </c>
      <c r="AS12" s="257">
        <v>719.87</v>
      </c>
      <c r="AT12" s="257">
        <v>720.87</v>
      </c>
      <c r="AU12" s="257">
        <v>721.87</v>
      </c>
      <c r="AV12" s="257">
        <v>722.87</v>
      </c>
      <c r="AW12" s="257">
        <v>723.87</v>
      </c>
      <c r="AX12" s="257">
        <v>746.90093890983917</v>
      </c>
      <c r="AY12" s="257">
        <f>'[9]Table 2.2 Country of Origin'!$H$12</f>
        <v>666.60928312845772</v>
      </c>
      <c r="AZ12" s="257">
        <f>'[9]Table 2.2 Country of Origin'!$M$12</f>
        <v>695.58202969039678</v>
      </c>
      <c r="BA12" s="90"/>
      <c r="BJ12" s="258"/>
      <c r="BK12" s="258"/>
      <c r="BL12" s="20"/>
    </row>
    <row r="13" spans="1:64">
      <c r="C13" s="210"/>
      <c r="D13" s="259">
        <f t="shared" ref="D13:Q13" si="0">(D12/D$50)*100</f>
        <v>76.462603746687137</v>
      </c>
      <c r="E13" s="259">
        <f t="shared" si="0"/>
        <v>74.466215349634069</v>
      </c>
      <c r="F13" s="259">
        <f t="shared" si="0"/>
        <v>80.26743900086494</v>
      </c>
      <c r="G13" s="259"/>
      <c r="H13" s="259"/>
      <c r="I13" s="259"/>
      <c r="J13" s="259">
        <f t="shared" si="0"/>
        <v>81.870781099324986</v>
      </c>
      <c r="K13" s="259">
        <f t="shared" si="0"/>
        <v>76.030927835051571</v>
      </c>
      <c r="L13" s="259">
        <f t="shared" si="0"/>
        <v>82.566918325326029</v>
      </c>
      <c r="M13" s="259">
        <f t="shared" si="0"/>
        <v>83.907363420427572</v>
      </c>
      <c r="N13" s="259">
        <f t="shared" si="0"/>
        <v>88.974755280783086</v>
      </c>
      <c r="O13" s="259">
        <f t="shared" si="0"/>
        <v>85.63218390804596</v>
      </c>
      <c r="P13" s="259">
        <f t="shared" si="0"/>
        <v>86.92946058091286</v>
      </c>
      <c r="Q13" s="259">
        <f t="shared" si="0"/>
        <v>88.84245716673631</v>
      </c>
      <c r="R13" s="260">
        <f t="shared" ref="R13:AJ13" si="1">(R12/R$50)</f>
        <v>0.87965710517639306</v>
      </c>
      <c r="S13" s="260">
        <f t="shared" si="1"/>
        <v>0.90039699895703662</v>
      </c>
      <c r="T13" s="260">
        <f t="shared" si="1"/>
        <v>0.87576082347559869</v>
      </c>
      <c r="U13" s="260">
        <f t="shared" si="1"/>
        <v>0.89339727037993366</v>
      </c>
      <c r="V13" s="260">
        <f t="shared" si="1"/>
        <v>0.85988078715774452</v>
      </c>
      <c r="W13" s="260">
        <f t="shared" si="1"/>
        <v>0.85081225982548736</v>
      </c>
      <c r="X13" s="260">
        <f t="shared" si="1"/>
        <v>0.83267257851625587</v>
      </c>
      <c r="Y13" s="260">
        <f t="shared" si="1"/>
        <v>0.81562265836982972</v>
      </c>
      <c r="Z13" s="260">
        <f t="shared" si="1"/>
        <v>0.79934822456006283</v>
      </c>
      <c r="AA13" s="260">
        <f t="shared" si="1"/>
        <v>0.83868319806990865</v>
      </c>
      <c r="AB13" s="260">
        <f t="shared" si="1"/>
        <v>0.7838193924004272</v>
      </c>
      <c r="AC13" s="260">
        <f t="shared" si="1"/>
        <v>0.77924630849074228</v>
      </c>
      <c r="AD13" s="260">
        <f t="shared" si="1"/>
        <v>0.76179245392850603</v>
      </c>
      <c r="AE13" s="260">
        <f t="shared" si="1"/>
        <v>0.78310791629365473</v>
      </c>
      <c r="AF13" s="260">
        <f t="shared" si="1"/>
        <v>0.86353905183971247</v>
      </c>
      <c r="AG13" s="260">
        <f t="shared" si="1"/>
        <v>0.85078984743072639</v>
      </c>
      <c r="AH13" s="260">
        <f t="shared" si="1"/>
        <v>0.82516586025596494</v>
      </c>
      <c r="AI13" s="260">
        <f t="shared" si="1"/>
        <v>0.93985208352481453</v>
      </c>
      <c r="AJ13" s="260">
        <f t="shared" si="1"/>
        <v>0.89595570407473857</v>
      </c>
      <c r="AK13" s="260">
        <f t="shared" ref="AK13" si="2">(AK12/AK$50)</f>
        <v>0.8827535880515307</v>
      </c>
      <c r="AL13" s="260">
        <f t="shared" ref="AL13:AM13" si="3">(AL12/AL$50)</f>
        <v>0.90729918089566874</v>
      </c>
      <c r="AM13" s="260">
        <f t="shared" si="3"/>
        <v>0.89389342531325566</v>
      </c>
      <c r="AN13" s="261">
        <f>(AN12/AN$50)</f>
        <v>0.923056064871007</v>
      </c>
      <c r="AO13" s="260">
        <v>1.923</v>
      </c>
      <c r="AP13" s="260">
        <v>2.923</v>
      </c>
      <c r="AQ13" s="260">
        <v>3.923</v>
      </c>
      <c r="AR13" s="260">
        <v>4.923</v>
      </c>
      <c r="AS13" s="260">
        <v>5.923</v>
      </c>
      <c r="AT13" s="260">
        <v>6.923</v>
      </c>
      <c r="AU13" s="260">
        <v>7.923</v>
      </c>
      <c r="AV13" s="260">
        <v>8.923</v>
      </c>
      <c r="AW13" s="260">
        <v>9.923</v>
      </c>
      <c r="AX13" s="261">
        <f>(AX12/AX$50)</f>
        <v>0.91716421381292257</v>
      </c>
      <c r="AY13" s="260">
        <f>(AY12/AY$50)</f>
        <v>0.80227552516342471</v>
      </c>
      <c r="AZ13" s="260">
        <f>(AZ12/AZ$50)</f>
        <v>0.81429376345717674</v>
      </c>
      <c r="BA13" s="261"/>
      <c r="BL13" s="20"/>
    </row>
    <row r="14" spans="1:64" hidden="1">
      <c r="C14" s="210"/>
      <c r="D14" s="257"/>
      <c r="E14" s="257"/>
      <c r="F14" s="257"/>
      <c r="G14" s="257"/>
      <c r="H14" s="257"/>
      <c r="I14" s="257"/>
      <c r="J14" s="257"/>
      <c r="K14" s="257"/>
      <c r="L14" s="257"/>
      <c r="M14" s="257"/>
      <c r="N14" s="257"/>
      <c r="O14" s="257"/>
      <c r="P14" s="257"/>
      <c r="Q14" s="257"/>
      <c r="R14" s="257"/>
      <c r="S14" s="257"/>
      <c r="T14" s="257"/>
      <c r="U14" s="257"/>
      <c r="V14" s="257"/>
      <c r="W14" s="210"/>
      <c r="X14" s="210"/>
      <c r="Y14" s="210"/>
      <c r="Z14" s="210"/>
      <c r="AA14" s="210"/>
      <c r="AB14" s="262"/>
      <c r="AC14" s="262"/>
      <c r="AD14" s="262"/>
      <c r="AE14" s="210"/>
      <c r="AF14" s="210"/>
      <c r="AG14" s="210"/>
      <c r="AH14" s="210"/>
      <c r="AI14" s="210"/>
      <c r="AJ14" s="210"/>
      <c r="AK14" s="210"/>
      <c r="BA14" s="90"/>
      <c r="BJ14" s="256"/>
      <c r="BK14" s="256"/>
      <c r="BL14" s="20"/>
    </row>
    <row r="15" spans="1:64" hidden="1">
      <c r="C15" s="210" t="s">
        <v>78</v>
      </c>
      <c r="D15" s="257">
        <v>0.219726</v>
      </c>
      <c r="E15" s="257">
        <v>3.5777969999999999</v>
      </c>
      <c r="F15" s="257">
        <v>2.0297519999999998</v>
      </c>
      <c r="G15" s="257"/>
      <c r="H15" s="257"/>
      <c r="I15" s="257"/>
      <c r="J15" s="257">
        <v>14.9</v>
      </c>
      <c r="K15" s="257">
        <v>9</v>
      </c>
      <c r="L15" s="257">
        <v>6.5</v>
      </c>
      <c r="M15" s="257">
        <v>12.3</v>
      </c>
      <c r="N15" s="257">
        <v>15.1</v>
      </c>
      <c r="O15" s="257">
        <v>20.8</v>
      </c>
      <c r="P15" s="257">
        <v>22.5</v>
      </c>
      <c r="Q15" s="257">
        <v>18.7</v>
      </c>
      <c r="R15" s="257">
        <v>24.5</v>
      </c>
      <c r="S15" s="257">
        <v>25.2</v>
      </c>
      <c r="T15" s="257">
        <v>23.09</v>
      </c>
      <c r="U15" s="257">
        <v>33.4</v>
      </c>
      <c r="V15" s="257">
        <v>37.487000000000002</v>
      </c>
      <c r="W15" s="257">
        <v>27.954000000000001</v>
      </c>
      <c r="X15" s="257">
        <v>28.954000000000001</v>
      </c>
      <c r="Y15" s="257">
        <v>29.954000000000001</v>
      </c>
      <c r="Z15" s="257">
        <v>30.954000000000001</v>
      </c>
      <c r="AA15" s="257">
        <v>31.954000000000001</v>
      </c>
      <c r="AB15" s="257">
        <v>39.31476</v>
      </c>
      <c r="AC15" s="257">
        <v>48.093235</v>
      </c>
      <c r="AD15" s="257">
        <v>49.393087000000001</v>
      </c>
      <c r="AE15" s="257">
        <v>35.981000000000002</v>
      </c>
      <c r="AF15" s="257">
        <v>69.157365999999996</v>
      </c>
      <c r="AG15" s="257">
        <v>85.6</v>
      </c>
      <c r="AH15" s="257">
        <v>0</v>
      </c>
      <c r="AI15" s="257">
        <v>0</v>
      </c>
      <c r="AJ15" s="257">
        <v>0</v>
      </c>
      <c r="AK15" s="257">
        <v>4.0705433500000003</v>
      </c>
      <c r="AL15" s="257">
        <v>5.4233483854166655</v>
      </c>
      <c r="AM15" s="257">
        <v>9.580619069666664</v>
      </c>
      <c r="AN15" s="257"/>
      <c r="AO15" s="257"/>
      <c r="AP15" s="257"/>
      <c r="AQ15" s="257"/>
      <c r="AR15" s="257"/>
      <c r="AS15" s="257"/>
      <c r="AT15" s="257"/>
      <c r="AU15" s="257"/>
      <c r="AV15" s="257"/>
      <c r="AW15" s="257"/>
      <c r="AX15" s="257">
        <v>7.7166029229166657</v>
      </c>
      <c r="AY15" s="257">
        <v>9.3518586402500006</v>
      </c>
      <c r="AZ15" s="257">
        <v>9.3518586402500006</v>
      </c>
      <c r="BA15" s="90"/>
      <c r="BJ15" s="258"/>
      <c r="BK15" s="258"/>
      <c r="BL15" s="20"/>
    </row>
    <row r="16" spans="1:64" hidden="1">
      <c r="C16" s="210"/>
      <c r="D16" s="259">
        <f t="shared" ref="D16:Q16" si="4">(D15/D$50)*100</f>
        <v>0.86443671793372379</v>
      </c>
      <c r="E16" s="259">
        <f t="shared" si="4"/>
        <v>4.3338434428086989</v>
      </c>
      <c r="F16" s="259">
        <f t="shared" si="4"/>
        <v>2.0936499018948442</v>
      </c>
      <c r="G16" s="259"/>
      <c r="H16" s="259"/>
      <c r="I16" s="259"/>
      <c r="J16" s="259">
        <f t="shared" si="4"/>
        <v>14.368370298939251</v>
      </c>
      <c r="K16" s="259">
        <f t="shared" si="4"/>
        <v>7.7319587628865998</v>
      </c>
      <c r="L16" s="259">
        <f t="shared" si="4"/>
        <v>4.4612216884008236</v>
      </c>
      <c r="M16" s="259">
        <f t="shared" si="4"/>
        <v>7.3040380047505948</v>
      </c>
      <c r="N16" s="259">
        <f t="shared" si="4"/>
        <v>7.7794951056156609</v>
      </c>
      <c r="O16" s="259">
        <f t="shared" si="4"/>
        <v>9.9616858237547881</v>
      </c>
      <c r="P16" s="259">
        <f t="shared" si="4"/>
        <v>11.670124481327802</v>
      </c>
      <c r="Q16" s="259">
        <f t="shared" si="4"/>
        <v>7.8144588382783109</v>
      </c>
      <c r="R16" s="260">
        <f t="shared" ref="R16:AJ16" si="5">(R15/R$50)</f>
        <v>0.10770414331245191</v>
      </c>
      <c r="S16" s="260">
        <f t="shared" si="5"/>
        <v>0.10597853514113649</v>
      </c>
      <c r="T16" s="260">
        <f t="shared" si="5"/>
        <v>7.7092327159937371E-2</v>
      </c>
      <c r="U16" s="260">
        <f t="shared" si="5"/>
        <v>0.1232017705643674</v>
      </c>
      <c r="V16" s="260">
        <f t="shared" si="5"/>
        <v>0.10024521798193892</v>
      </c>
      <c r="W16" s="260">
        <f t="shared" si="5"/>
        <v>6.8247403551775151E-2</v>
      </c>
      <c r="X16" s="260">
        <f t="shared" si="5"/>
        <v>6.89837559146292E-2</v>
      </c>
      <c r="Y16" s="260">
        <f t="shared" si="5"/>
        <v>6.970553055231056E-2</v>
      </c>
      <c r="Z16" s="260">
        <f t="shared" si="5"/>
        <v>7.0394476510158691E-2</v>
      </c>
      <c r="AA16" s="260">
        <f t="shared" si="5"/>
        <v>7.6028275647111176E-2</v>
      </c>
      <c r="AB16" s="260">
        <f t="shared" si="5"/>
        <v>7.3402803360445093E-2</v>
      </c>
      <c r="AC16" s="260">
        <f t="shared" si="5"/>
        <v>0.10310546049536147</v>
      </c>
      <c r="AD16" s="260">
        <f t="shared" si="5"/>
        <v>0.11058508800607886</v>
      </c>
      <c r="AE16" s="260">
        <f t="shared" si="5"/>
        <v>7.0522913430017167E-2</v>
      </c>
      <c r="AF16" s="260">
        <f t="shared" si="5"/>
        <v>0.1064399822404682</v>
      </c>
      <c r="AG16" s="260">
        <f t="shared" si="5"/>
        <v>9.6101975656556732E-2</v>
      </c>
      <c r="AH16" s="260">
        <f t="shared" si="5"/>
        <v>0</v>
      </c>
      <c r="AI16" s="260">
        <f t="shared" si="5"/>
        <v>0</v>
      </c>
      <c r="AJ16" s="260">
        <f t="shared" si="5"/>
        <v>0</v>
      </c>
      <c r="AK16" s="260">
        <v>5.895886633491533E-3</v>
      </c>
      <c r="AL16" s="260">
        <v>7.1407984452813537E-3</v>
      </c>
      <c r="AM16" s="260">
        <v>1.2630721263823834E-2</v>
      </c>
      <c r="AN16" s="260"/>
      <c r="AO16" s="260"/>
      <c r="AP16" s="260"/>
      <c r="AQ16" s="260"/>
      <c r="AR16" s="260"/>
      <c r="AS16" s="260"/>
      <c r="AT16" s="260"/>
      <c r="AU16" s="260"/>
      <c r="AV16" s="260"/>
      <c r="AW16" s="260"/>
      <c r="AX16" s="260">
        <v>9.4756770066903064E-3</v>
      </c>
      <c r="AY16" s="260">
        <v>1.2257401028707274E-2</v>
      </c>
      <c r="AZ16" s="260">
        <v>1.2257401028707274E-2</v>
      </c>
      <c r="BA16" s="90"/>
      <c r="BL16" s="20"/>
    </row>
    <row r="17" spans="3:64">
      <c r="C17" s="210"/>
      <c r="D17" s="259"/>
      <c r="E17" s="259"/>
      <c r="F17" s="259"/>
      <c r="G17" s="259"/>
      <c r="H17" s="259"/>
      <c r="I17" s="259"/>
      <c r="J17" s="259"/>
      <c r="K17" s="259"/>
      <c r="L17" s="259"/>
      <c r="M17" s="259"/>
      <c r="N17" s="259"/>
      <c r="O17" s="259"/>
      <c r="P17" s="259"/>
      <c r="Q17" s="259"/>
      <c r="R17" s="260"/>
      <c r="S17" s="260"/>
      <c r="T17" s="260"/>
      <c r="U17" s="260"/>
      <c r="V17" s="260"/>
      <c r="W17" s="260"/>
      <c r="X17" s="260"/>
      <c r="Y17" s="260"/>
      <c r="Z17" s="260"/>
      <c r="AA17" s="260"/>
      <c r="AB17" s="260"/>
      <c r="AC17" s="260"/>
      <c r="AD17" s="260"/>
      <c r="AE17" s="260"/>
      <c r="AF17" s="260"/>
      <c r="AG17" s="260"/>
      <c r="AH17" s="260"/>
      <c r="AI17" s="260"/>
      <c r="AJ17" s="260"/>
      <c r="AK17" s="260"/>
      <c r="BA17" s="90"/>
      <c r="BJ17" s="256"/>
      <c r="BK17" s="256"/>
      <c r="BL17" s="20"/>
    </row>
    <row r="18" spans="3:64">
      <c r="C18" s="210" t="s">
        <v>80</v>
      </c>
      <c r="D18" s="257">
        <v>1.562824</v>
      </c>
      <c r="E18" s="257">
        <v>1.7360450000000001</v>
      </c>
      <c r="F18" s="257">
        <v>1.2952859999999999</v>
      </c>
      <c r="G18" s="257"/>
      <c r="H18" s="257"/>
      <c r="I18" s="257"/>
      <c r="J18" s="257">
        <v>1.8</v>
      </c>
      <c r="K18" s="257">
        <v>1.2</v>
      </c>
      <c r="L18" s="257">
        <v>1.8</v>
      </c>
      <c r="M18" s="257">
        <v>2.2000000000000002</v>
      </c>
      <c r="N18" s="257">
        <v>1.9</v>
      </c>
      <c r="O18" s="257">
        <v>1.9</v>
      </c>
      <c r="P18" s="257">
        <v>1.9</v>
      </c>
      <c r="Q18" s="257">
        <v>3.4</v>
      </c>
      <c r="R18" s="257">
        <v>2.4</v>
      </c>
      <c r="S18" s="257">
        <v>3.3</v>
      </c>
      <c r="T18" s="257">
        <v>2.4</v>
      </c>
      <c r="U18" s="257">
        <v>2.6</v>
      </c>
      <c r="V18" s="257">
        <v>6.9029999999999996</v>
      </c>
      <c r="W18" s="257">
        <v>3.4569999999999999</v>
      </c>
      <c r="X18" s="257">
        <v>4.4569999999999999</v>
      </c>
      <c r="Y18" s="257">
        <v>5.4569999999999999</v>
      </c>
      <c r="Z18" s="257">
        <v>6.4569999999999999</v>
      </c>
      <c r="AA18" s="257">
        <v>0</v>
      </c>
      <c r="AB18" s="257">
        <v>4.3520000000000003</v>
      </c>
      <c r="AC18" s="257">
        <v>2.2887189999999999</v>
      </c>
      <c r="AD18" s="257">
        <v>3.0117509999999998</v>
      </c>
      <c r="AE18" s="257">
        <v>2.4569640000000001</v>
      </c>
      <c r="AF18" s="257">
        <v>4.2234160000000003</v>
      </c>
      <c r="AG18" s="257">
        <v>6.9</v>
      </c>
      <c r="AH18" s="257">
        <v>4.4942900000000003</v>
      </c>
      <c r="AI18" s="257">
        <v>3.1843199700000016</v>
      </c>
      <c r="AJ18" s="257">
        <v>3.6432876400000018</v>
      </c>
      <c r="AK18" s="257">
        <v>4.0705433500000003</v>
      </c>
      <c r="AL18" s="257">
        <v>5.4233483854166655</v>
      </c>
      <c r="AM18" s="257">
        <v>9.580619069666664</v>
      </c>
      <c r="AN18" s="257">
        <v>7.89</v>
      </c>
      <c r="AO18" s="257">
        <v>8.89</v>
      </c>
      <c r="AP18" s="257">
        <v>9.89</v>
      </c>
      <c r="AQ18" s="257">
        <v>10.89</v>
      </c>
      <c r="AR18" s="257">
        <v>11.89</v>
      </c>
      <c r="AS18" s="257">
        <v>12.89</v>
      </c>
      <c r="AT18" s="257">
        <v>13.89</v>
      </c>
      <c r="AU18" s="257">
        <v>14.89</v>
      </c>
      <c r="AV18" s="257">
        <v>15.89</v>
      </c>
      <c r="AW18" s="257">
        <v>16.89</v>
      </c>
      <c r="AX18" s="257">
        <v>7.7166029229166657</v>
      </c>
      <c r="AY18" s="257">
        <v>9.3518586402500006</v>
      </c>
      <c r="AZ18" s="257">
        <v>11.707426329333332</v>
      </c>
      <c r="BA18" s="90"/>
      <c r="BJ18" s="258"/>
      <c r="BK18" s="258"/>
      <c r="BL18" s="20"/>
    </row>
    <row r="19" spans="3:64">
      <c r="C19" s="210"/>
      <c r="D19" s="259">
        <f t="shared" ref="D19:Q19" si="6">(D18/D$50)*100</f>
        <v>6.1483959534513621</v>
      </c>
      <c r="E19" s="259">
        <f t="shared" si="6"/>
        <v>2.1028994209763239</v>
      </c>
      <c r="F19" s="259">
        <f t="shared" si="6"/>
        <v>1.3360624385766169</v>
      </c>
      <c r="G19" s="259"/>
      <c r="H19" s="259"/>
      <c r="I19" s="259"/>
      <c r="J19" s="259">
        <f t="shared" si="6"/>
        <v>1.7357762777242047</v>
      </c>
      <c r="K19" s="259">
        <f t="shared" si="6"/>
        <v>1.0309278350515465</v>
      </c>
      <c r="L19" s="259">
        <f t="shared" si="6"/>
        <v>1.2354152367879205</v>
      </c>
      <c r="M19" s="259">
        <f t="shared" si="6"/>
        <v>1.3064133016627082</v>
      </c>
      <c r="N19" s="259">
        <f t="shared" si="6"/>
        <v>0.97887686759402359</v>
      </c>
      <c r="O19" s="259">
        <f t="shared" si="6"/>
        <v>0.90996168582375447</v>
      </c>
      <c r="P19" s="259">
        <f t="shared" si="6"/>
        <v>0.98547717842323646</v>
      </c>
      <c r="Q19" s="259">
        <f t="shared" si="6"/>
        <v>1.420810697868784</v>
      </c>
      <c r="R19" s="260">
        <f t="shared" ref="R19:AJ19" si="7">(R18/R$50)</f>
        <v>1.0550609957138147E-2</v>
      </c>
      <c r="S19" s="260">
        <f t="shared" si="7"/>
        <v>1.3878141506577398E-2</v>
      </c>
      <c r="T19" s="260">
        <f t="shared" si="7"/>
        <v>8.0130612899025414E-3</v>
      </c>
      <c r="U19" s="260">
        <f t="shared" si="7"/>
        <v>9.5905569900405774E-3</v>
      </c>
      <c r="V19" s="260">
        <f t="shared" si="7"/>
        <v>1.8459539032980081E-2</v>
      </c>
      <c r="W19" s="260">
        <f t="shared" si="7"/>
        <v>8.4399826171026211E-3</v>
      </c>
      <c r="X19" s="260">
        <f t="shared" si="7"/>
        <v>1.061893348454453E-2</v>
      </c>
      <c r="Y19" s="260">
        <f t="shared" si="7"/>
        <v>1.2698907665886315E-2</v>
      </c>
      <c r="Z19" s="260">
        <f t="shared" si="7"/>
        <v>1.4684277793696925E-2</v>
      </c>
      <c r="AA19" s="260">
        <f t="shared" si="7"/>
        <v>0</v>
      </c>
      <c r="AB19" s="260">
        <f t="shared" si="7"/>
        <v>8.1254216030991182E-3</v>
      </c>
      <c r="AC19" s="260">
        <f t="shared" si="7"/>
        <v>4.9067072830406028E-3</v>
      </c>
      <c r="AD19" s="260">
        <f t="shared" si="7"/>
        <v>6.7429425779238295E-3</v>
      </c>
      <c r="AE19" s="260">
        <f t="shared" si="7"/>
        <v>4.8156599169747565E-3</v>
      </c>
      <c r="AF19" s="260">
        <f t="shared" si="7"/>
        <v>6.5002522512802082E-3</v>
      </c>
      <c r="AG19" s="260">
        <f t="shared" si="7"/>
        <v>7.7465377573626348E-3</v>
      </c>
      <c r="AH19" s="260">
        <f t="shared" si="7"/>
        <v>5.6481673678209542E-3</v>
      </c>
      <c r="AI19" s="260">
        <f t="shared" si="7"/>
        <v>3.543276616241381E-3</v>
      </c>
      <c r="AJ19" s="260">
        <f t="shared" si="7"/>
        <v>4.8933528269292492E-3</v>
      </c>
      <c r="AK19" s="260">
        <f t="shared" ref="AK19" si="8">(AK18/AK$50)</f>
        <v>5.895886633491533E-3</v>
      </c>
      <c r="AL19" s="260">
        <f t="shared" ref="AL19:AM19" si="9">(AL18/AL$50)</f>
        <v>7.1407984452813537E-3</v>
      </c>
      <c r="AM19" s="260">
        <f t="shared" si="9"/>
        <v>1.2630721263823834E-2</v>
      </c>
      <c r="AN19" s="260">
        <v>0.01</v>
      </c>
      <c r="AO19" s="260">
        <v>1.01</v>
      </c>
      <c r="AP19" s="260">
        <v>2.0099999999999998</v>
      </c>
      <c r="AQ19" s="260">
        <v>3.01</v>
      </c>
      <c r="AR19" s="260">
        <v>4.01</v>
      </c>
      <c r="AS19" s="260">
        <v>5.01</v>
      </c>
      <c r="AT19" s="260">
        <v>6.01</v>
      </c>
      <c r="AU19" s="260">
        <v>7.01</v>
      </c>
      <c r="AV19" s="260">
        <v>8.01</v>
      </c>
      <c r="AW19" s="260">
        <v>9.01</v>
      </c>
      <c r="AX19" s="261">
        <f>(AX18/AX$50)</f>
        <v>9.4756770066903064E-3</v>
      </c>
      <c r="AY19" s="260">
        <f>(AY18/AY$50)</f>
        <v>1.125511974068155E-2</v>
      </c>
      <c r="AZ19" s="260">
        <f>(AZ18/AZ$50)</f>
        <v>1.3705478058933955E-2</v>
      </c>
      <c r="BA19" s="261"/>
      <c r="BL19" s="20"/>
    </row>
    <row r="20" spans="3:64">
      <c r="C20" s="210"/>
      <c r="D20" s="257"/>
      <c r="E20" s="257"/>
      <c r="F20" s="257"/>
      <c r="G20" s="257"/>
      <c r="H20" s="257"/>
      <c r="I20" s="257"/>
      <c r="J20" s="257"/>
      <c r="K20" s="257"/>
      <c r="L20" s="257"/>
      <c r="M20" s="257"/>
      <c r="N20" s="257"/>
      <c r="O20" s="257"/>
      <c r="P20" s="257"/>
      <c r="Q20" s="257"/>
      <c r="R20" s="257"/>
      <c r="S20" s="257"/>
      <c r="T20" s="257"/>
      <c r="U20" s="257"/>
      <c r="V20" s="257"/>
      <c r="W20" s="210"/>
      <c r="X20" s="210"/>
      <c r="Y20" s="210"/>
      <c r="Z20" s="210"/>
      <c r="AA20" s="210"/>
      <c r="AB20" s="262"/>
      <c r="AC20" s="262"/>
      <c r="AD20" s="262"/>
      <c r="AE20" s="210"/>
      <c r="AF20" s="210"/>
      <c r="AG20" s="210"/>
      <c r="AH20" s="210"/>
      <c r="AI20" s="210"/>
      <c r="AJ20" s="210"/>
      <c r="AK20" s="210"/>
      <c r="BJ20" s="256"/>
      <c r="BK20" s="256"/>
      <c r="BL20" s="20"/>
    </row>
    <row r="21" spans="3:64">
      <c r="C21" s="210" t="s">
        <v>82</v>
      </c>
      <c r="D21" s="257">
        <v>0.28176600000000002</v>
      </c>
      <c r="E21" s="257">
        <v>1.9102220000000001</v>
      </c>
      <c r="F21" s="257">
        <v>2.038643</v>
      </c>
      <c r="G21" s="257"/>
      <c r="H21" s="257"/>
      <c r="I21" s="257"/>
      <c r="J21" s="257">
        <v>7.3</v>
      </c>
      <c r="K21" s="257">
        <v>9.1999999999999993</v>
      </c>
      <c r="L21" s="257">
        <v>7</v>
      </c>
      <c r="M21" s="257">
        <v>6.1</v>
      </c>
      <c r="N21" s="257">
        <v>5.7</v>
      </c>
      <c r="O21" s="257">
        <v>7.5</v>
      </c>
      <c r="P21" s="257">
        <v>6.8</v>
      </c>
      <c r="Q21" s="257">
        <v>8.5</v>
      </c>
      <c r="R21" s="257">
        <v>8.1999999999999993</v>
      </c>
      <c r="S21" s="257">
        <v>7.8</v>
      </c>
      <c r="T21" s="257">
        <v>5.4</v>
      </c>
      <c r="U21" s="257">
        <v>6.8</v>
      </c>
      <c r="V21" s="257">
        <v>7.9749999999999996</v>
      </c>
      <c r="W21" s="257">
        <v>8.6620000000000008</v>
      </c>
      <c r="X21" s="257">
        <v>9.6620000000000008</v>
      </c>
      <c r="Y21" s="257">
        <v>10.662000000000001</v>
      </c>
      <c r="Z21" s="257">
        <v>11.662000000000001</v>
      </c>
      <c r="AA21" s="257">
        <v>0</v>
      </c>
      <c r="AB21" s="257">
        <v>3.0430000000000001</v>
      </c>
      <c r="AC21" s="257">
        <v>2.9226770000000002</v>
      </c>
      <c r="AD21" s="257">
        <v>2.6806709999999998</v>
      </c>
      <c r="AE21" s="257">
        <v>7.4998180000000003</v>
      </c>
      <c r="AF21" s="257">
        <v>5.2462419999999996</v>
      </c>
      <c r="AG21" s="257">
        <v>10.5</v>
      </c>
      <c r="AH21" s="257">
        <v>6.3414799999999998</v>
      </c>
      <c r="AI21" s="257">
        <v>11.682738060000007</v>
      </c>
      <c r="AJ21" s="257">
        <v>4.286357439999998</v>
      </c>
      <c r="AK21" s="257">
        <v>4.6978071600000009</v>
      </c>
      <c r="AL21" s="4">
        <v>3.4576992582000003</v>
      </c>
      <c r="AM21" s="4">
        <v>5.3701223813333332</v>
      </c>
      <c r="AN21" s="4">
        <v>3</v>
      </c>
      <c r="AO21" s="4">
        <v>4</v>
      </c>
      <c r="AP21" s="4">
        <v>5</v>
      </c>
      <c r="AQ21" s="4">
        <v>6</v>
      </c>
      <c r="AR21" s="4">
        <v>7</v>
      </c>
      <c r="AS21" s="4">
        <v>8</v>
      </c>
      <c r="AT21" s="4">
        <v>9</v>
      </c>
      <c r="AU21" s="4">
        <v>10</v>
      </c>
      <c r="AV21" s="4">
        <v>11</v>
      </c>
      <c r="AW21" s="4">
        <v>12</v>
      </c>
      <c r="AX21" s="4">
        <v>4.1768990591666668</v>
      </c>
      <c r="AY21" s="4">
        <f>'[9]Table 2.2 Country of Origin'!$H$16</f>
        <v>7.0074673279999988</v>
      </c>
      <c r="AZ21" s="4">
        <f>'[9]Table 2.2 Country of Origin'!$M$16</f>
        <v>15.362049721250001</v>
      </c>
      <c r="BA21" s="90"/>
      <c r="BJ21" s="258"/>
      <c r="BK21" s="258"/>
      <c r="BL21" s="20"/>
    </row>
    <row r="22" spans="3:64">
      <c r="C22" s="210"/>
      <c r="D22" s="259">
        <f t="shared" ref="D22:Q22" si="10">(D21/D$50)*100</f>
        <v>1.1085118568822698</v>
      </c>
      <c r="E22" s="259">
        <f t="shared" si="10"/>
        <v>2.3138828415946793</v>
      </c>
      <c r="F22" s="259">
        <f t="shared" si="10"/>
        <v>2.1028207963084218</v>
      </c>
      <c r="G22" s="259"/>
      <c r="H22" s="259"/>
      <c r="I22" s="259"/>
      <c r="J22" s="259">
        <f t="shared" si="10"/>
        <v>7.039537126325941</v>
      </c>
      <c r="K22" s="259">
        <f t="shared" si="10"/>
        <v>7.9037800687285236</v>
      </c>
      <c r="L22" s="259">
        <f t="shared" si="10"/>
        <v>4.8043925875085796</v>
      </c>
      <c r="M22" s="259">
        <f t="shared" si="10"/>
        <v>3.622327790973872</v>
      </c>
      <c r="N22" s="259">
        <f t="shared" si="10"/>
        <v>2.936630602782071</v>
      </c>
      <c r="O22" s="259">
        <f t="shared" si="10"/>
        <v>3.5919540229885047</v>
      </c>
      <c r="P22" s="259">
        <f t="shared" si="10"/>
        <v>3.5269709543568464</v>
      </c>
      <c r="Q22" s="259">
        <f t="shared" si="10"/>
        <v>3.5520267446719602</v>
      </c>
      <c r="R22" s="260">
        <f t="shared" ref="R22:AJ22" si="11">(R21/R$50)</f>
        <v>3.6047917353555337E-2</v>
      </c>
      <c r="S22" s="260">
        <f t="shared" si="11"/>
        <v>3.2802879924637485E-2</v>
      </c>
      <c r="T22" s="260">
        <f t="shared" si="11"/>
        <v>1.802938790228072E-2</v>
      </c>
      <c r="U22" s="260">
        <f t="shared" si="11"/>
        <v>2.5082995204721507E-2</v>
      </c>
      <c r="V22" s="260">
        <f t="shared" si="11"/>
        <v>2.132620944343273E-2</v>
      </c>
      <c r="W22" s="260">
        <f t="shared" si="11"/>
        <v>2.1147564197090806E-2</v>
      </c>
      <c r="X22" s="260">
        <f t="shared" si="11"/>
        <v>2.3019998951687069E-2</v>
      </c>
      <c r="Y22" s="260">
        <f t="shared" si="11"/>
        <v>2.4811389689147867E-2</v>
      </c>
      <c r="Z22" s="260">
        <f t="shared" si="11"/>
        <v>2.6521302095414829E-2</v>
      </c>
      <c r="AA22" s="260">
        <f t="shared" si="11"/>
        <v>0</v>
      </c>
      <c r="AB22" s="260">
        <f t="shared" si="11"/>
        <v>5.6814471365419618E-3</v>
      </c>
      <c r="AC22" s="260">
        <f t="shared" si="11"/>
        <v>6.2658284052674275E-3</v>
      </c>
      <c r="AD22" s="260">
        <f t="shared" si="11"/>
        <v>6.0016949021700827E-3</v>
      </c>
      <c r="AE22" s="260">
        <f t="shared" si="11"/>
        <v>1.4699675260689934E-2</v>
      </c>
      <c r="AF22" s="260">
        <f t="shared" si="11"/>
        <v>8.0744819764997765E-3</v>
      </c>
      <c r="AG22" s="260">
        <f t="shared" si="11"/>
        <v>1.1788209630769226E-2</v>
      </c>
      <c r="AH22" s="260">
        <f t="shared" si="11"/>
        <v>7.9696104167041332E-3</v>
      </c>
      <c r="AI22" s="260">
        <f t="shared" si="11"/>
        <v>1.2999690034814937E-2</v>
      </c>
      <c r="AJ22" s="260">
        <f t="shared" si="11"/>
        <v>5.7570692651248362E-3</v>
      </c>
      <c r="AK22" s="260">
        <f t="shared" ref="AK22" si="12">(AK21/AK$50)</f>
        <v>6.8044327402543986E-3</v>
      </c>
      <c r="AL22" s="260">
        <f t="shared" ref="AL22:AM22" si="13">(AL21/AL$50)</f>
        <v>4.5526733177603364E-3</v>
      </c>
      <c r="AM22" s="260">
        <f t="shared" si="13"/>
        <v>7.0797636831210695E-3</v>
      </c>
      <c r="AN22" s="260">
        <v>4.0000000000000001E-3</v>
      </c>
      <c r="AO22" s="260">
        <v>1.004</v>
      </c>
      <c r="AP22" s="260">
        <v>2.004</v>
      </c>
      <c r="AQ22" s="260">
        <v>3.004</v>
      </c>
      <c r="AR22" s="260">
        <v>4.0039999999999996</v>
      </c>
      <c r="AS22" s="260">
        <v>5.0039999999999996</v>
      </c>
      <c r="AT22" s="260">
        <v>6.0039999999999996</v>
      </c>
      <c r="AU22" s="260">
        <v>7.0039999999999996</v>
      </c>
      <c r="AV22" s="260">
        <v>8.0039999999999996</v>
      </c>
      <c r="AW22" s="260">
        <v>9.0039999999999996</v>
      </c>
      <c r="AX22" s="261">
        <f>(AX21/AX$50)</f>
        <v>5.1290634971861678E-3</v>
      </c>
      <c r="AY22" s="260">
        <f>(AY21/AY$50)</f>
        <v>8.4336052211162783E-3</v>
      </c>
      <c r="AZ22" s="260">
        <f>(AZ21/AZ$50)</f>
        <v>1.7983818942966058E-2</v>
      </c>
      <c r="BA22" s="261"/>
      <c r="BJ22" s="256"/>
      <c r="BK22" s="256"/>
      <c r="BL22" s="20"/>
    </row>
    <row r="23" spans="3:64">
      <c r="C23" s="210"/>
      <c r="D23" s="257"/>
      <c r="E23" s="257"/>
      <c r="F23" s="257"/>
      <c r="G23" s="257"/>
      <c r="H23" s="257"/>
      <c r="I23" s="257"/>
      <c r="J23" s="257"/>
      <c r="K23" s="257"/>
      <c r="L23" s="257"/>
      <c r="M23" s="257"/>
      <c r="N23" s="257"/>
      <c r="O23" s="257"/>
      <c r="P23" s="257"/>
      <c r="Q23" s="257"/>
      <c r="R23" s="257"/>
      <c r="S23" s="257"/>
      <c r="T23" s="257"/>
      <c r="U23" s="257"/>
      <c r="V23" s="257"/>
      <c r="W23" s="210"/>
      <c r="X23" s="210"/>
      <c r="Y23" s="210"/>
      <c r="Z23" s="210"/>
      <c r="AA23" s="210"/>
      <c r="AB23" s="262"/>
      <c r="AC23" s="262"/>
      <c r="AD23" s="262"/>
      <c r="AE23" s="210"/>
      <c r="AF23" s="210"/>
      <c r="AG23" s="210"/>
      <c r="AH23" s="210"/>
      <c r="AI23" s="210"/>
      <c r="AJ23" s="210"/>
      <c r="AK23" s="210"/>
      <c r="BJ23" s="256"/>
      <c r="BK23" s="256"/>
      <c r="BL23" s="20"/>
    </row>
    <row r="24" spans="3:64">
      <c r="C24" s="210" t="s">
        <v>86</v>
      </c>
      <c r="D24" s="257">
        <v>1.141999</v>
      </c>
      <c r="E24" s="257">
        <v>3.6813030000000002</v>
      </c>
      <c r="F24" s="257">
        <v>3.5602130000000001</v>
      </c>
      <c r="G24" s="257"/>
      <c r="H24" s="257"/>
      <c r="I24" s="257"/>
      <c r="J24" s="257">
        <v>3.6</v>
      </c>
      <c r="K24" s="257">
        <v>6.1</v>
      </c>
      <c r="L24" s="257">
        <v>5</v>
      </c>
      <c r="M24" s="257">
        <v>6.6</v>
      </c>
      <c r="N24" s="257">
        <v>5</v>
      </c>
      <c r="O24" s="257">
        <v>8.4</v>
      </c>
      <c r="P24" s="257">
        <v>8.6999999999999993</v>
      </c>
      <c r="Q24" s="257">
        <v>7.4</v>
      </c>
      <c r="R24" s="257">
        <v>7.4</v>
      </c>
      <c r="S24" s="257">
        <v>5.0999999999999996</v>
      </c>
      <c r="T24" s="257">
        <v>8.3000000000000007</v>
      </c>
      <c r="U24" s="257">
        <v>5.6</v>
      </c>
      <c r="V24" s="257">
        <v>12.584</v>
      </c>
      <c r="W24" s="257">
        <v>9.0109999999999992</v>
      </c>
      <c r="X24" s="257">
        <v>10.010999999999999</v>
      </c>
      <c r="Y24" s="257">
        <v>11.010999999999999</v>
      </c>
      <c r="Z24" s="257">
        <v>12.010999999999999</v>
      </c>
      <c r="AA24" s="257">
        <v>0</v>
      </c>
      <c r="AB24" s="257">
        <v>3.2490000000000001</v>
      </c>
      <c r="AC24" s="257">
        <v>3.1001699999999999</v>
      </c>
      <c r="AD24" s="257">
        <v>4.038913</v>
      </c>
      <c r="AE24" s="257">
        <v>6.8842910000000002</v>
      </c>
      <c r="AF24" s="257">
        <v>5.3487989999999996</v>
      </c>
      <c r="AG24" s="257">
        <v>6.9</v>
      </c>
      <c r="AH24" s="257">
        <v>4.4604900000000001</v>
      </c>
      <c r="AI24" s="257">
        <v>3.3304973700000025</v>
      </c>
      <c r="AJ24" s="257">
        <v>3.9923098700000006</v>
      </c>
      <c r="AK24" s="257">
        <v>5.3484535700000002</v>
      </c>
      <c r="AL24" s="257">
        <v>5.5195059867666663</v>
      </c>
      <c r="AM24" s="257">
        <v>12.102638992379177</v>
      </c>
      <c r="AN24" s="257">
        <v>6.3</v>
      </c>
      <c r="AO24" s="257">
        <v>7.3</v>
      </c>
      <c r="AP24" s="257">
        <v>8.3000000000000007</v>
      </c>
      <c r="AQ24" s="257">
        <v>9.3000000000000007</v>
      </c>
      <c r="AR24" s="257">
        <v>10.3</v>
      </c>
      <c r="AS24" s="257">
        <v>11.3</v>
      </c>
      <c r="AT24" s="257">
        <v>12.3</v>
      </c>
      <c r="AU24" s="257">
        <v>13.3</v>
      </c>
      <c r="AV24" s="257">
        <v>14.3</v>
      </c>
      <c r="AW24" s="257">
        <v>15.3</v>
      </c>
      <c r="AX24" s="257">
        <v>6.4384167733432989</v>
      </c>
      <c r="AY24" s="257">
        <f>'[9]Table 2.2 Country of Origin'!$H$18</f>
        <v>5.7042475070666665</v>
      </c>
      <c r="AZ24" s="257">
        <f>'[9]Table 2.2 Country of Origin'!$M$18</f>
        <v>8.0037539879416677</v>
      </c>
      <c r="BA24" s="4"/>
      <c r="BJ24" s="258"/>
      <c r="BK24" s="258"/>
      <c r="BL24" s="20"/>
    </row>
    <row r="25" spans="3:64">
      <c r="C25" s="210"/>
      <c r="D25" s="259">
        <f t="shared" ref="D25:Q25" si="14">(D24/D$50)*100</f>
        <v>4.4928040716328272</v>
      </c>
      <c r="E25" s="259">
        <f t="shared" si="14"/>
        <v>4.459221936723071</v>
      </c>
      <c r="F25" s="259">
        <f t="shared" si="14"/>
        <v>3.6722908011297681</v>
      </c>
      <c r="G25" s="259"/>
      <c r="H25" s="259"/>
      <c r="I25" s="259"/>
      <c r="J25" s="259">
        <f t="shared" si="14"/>
        <v>3.4715525554484095</v>
      </c>
      <c r="K25" s="259">
        <f t="shared" si="14"/>
        <v>5.2405498281786951</v>
      </c>
      <c r="L25" s="259">
        <f t="shared" si="14"/>
        <v>3.4317089910775569</v>
      </c>
      <c r="M25" s="259">
        <f t="shared" si="14"/>
        <v>3.9192399049881241</v>
      </c>
      <c r="N25" s="259">
        <f t="shared" si="14"/>
        <v>2.5759917568263782</v>
      </c>
      <c r="O25" s="259">
        <f t="shared" si="14"/>
        <v>4.0229885057471257</v>
      </c>
      <c r="P25" s="259">
        <f t="shared" si="14"/>
        <v>4.5124481327800829</v>
      </c>
      <c r="Q25" s="259">
        <f t="shared" si="14"/>
        <v>3.0923526953614711</v>
      </c>
      <c r="R25" s="260">
        <f t="shared" ref="R25:AJ25" si="15">(R24/R$50)</f>
        <v>3.2531047367842625E-2</v>
      </c>
      <c r="S25" s="260">
        <f t="shared" si="15"/>
        <v>2.1448036873801434E-2</v>
      </c>
      <c r="T25" s="260">
        <f t="shared" si="15"/>
        <v>2.771183696091296E-2</v>
      </c>
      <c r="U25" s="260">
        <f t="shared" si="15"/>
        <v>2.0656584286241241E-2</v>
      </c>
      <c r="V25" s="260">
        <f t="shared" si="15"/>
        <v>3.3651287728671785E-2</v>
      </c>
      <c r="W25" s="260">
        <f t="shared" si="15"/>
        <v>2.1999619138765324E-2</v>
      </c>
      <c r="X25" s="260">
        <f t="shared" si="15"/>
        <v>2.3851501708273569E-2</v>
      </c>
      <c r="Y25" s="260">
        <f t="shared" si="15"/>
        <v>2.5623542662465498E-2</v>
      </c>
      <c r="Z25" s="260">
        <f t="shared" si="15"/>
        <v>2.7314985377124634E-2</v>
      </c>
      <c r="AA25" s="260">
        <f t="shared" si="15"/>
        <v>0</v>
      </c>
      <c r="AB25" s="260">
        <f t="shared" si="15"/>
        <v>6.0660603833798329E-3</v>
      </c>
      <c r="AC25" s="260">
        <f t="shared" si="15"/>
        <v>6.6463496469701981E-3</v>
      </c>
      <c r="AD25" s="260">
        <f t="shared" si="15"/>
        <v>9.0426328193233992E-3</v>
      </c>
      <c r="AE25" s="260">
        <f t="shared" si="15"/>
        <v>1.349323971596249E-2</v>
      </c>
      <c r="AF25" s="260">
        <f t="shared" si="15"/>
        <v>8.2323272775865139E-3</v>
      </c>
      <c r="AG25" s="260">
        <f t="shared" si="15"/>
        <v>7.7465377573626348E-3</v>
      </c>
      <c r="AH25" s="260">
        <f t="shared" si="15"/>
        <v>5.6056894553960001E-3</v>
      </c>
      <c r="AI25" s="260">
        <f t="shared" si="15"/>
        <v>3.7059320554317355E-3</v>
      </c>
      <c r="AJ25" s="260">
        <f t="shared" si="15"/>
        <v>5.3621296803076568E-3</v>
      </c>
      <c r="AK25" s="260">
        <f t="shared" ref="AK25" si="16">(AK24/AK$50)</f>
        <v>7.746846846186534E-3</v>
      </c>
      <c r="AL25" s="260">
        <f t="shared" ref="AL25:AM25" si="17">(AL24/AL$50)</f>
        <v>7.2674069537939992E-3</v>
      </c>
      <c r="AM25" s="260">
        <f t="shared" si="17"/>
        <v>1.595565574185236E-2</v>
      </c>
      <c r="AN25" s="260">
        <v>8.0000000000000002E-3</v>
      </c>
      <c r="AO25" s="260">
        <v>1.008</v>
      </c>
      <c r="AP25" s="260">
        <v>2.008</v>
      </c>
      <c r="AQ25" s="260">
        <v>3.008</v>
      </c>
      <c r="AR25" s="260">
        <v>4.008</v>
      </c>
      <c r="AS25" s="260">
        <v>5.008</v>
      </c>
      <c r="AT25" s="260">
        <v>6.008</v>
      </c>
      <c r="AU25" s="260">
        <v>7.008</v>
      </c>
      <c r="AV25" s="260">
        <v>8.0079999999999991</v>
      </c>
      <c r="AW25" s="260">
        <v>9.0079999999999991</v>
      </c>
      <c r="AX25" s="261">
        <f>(AX24/AX$50)</f>
        <v>7.906115992761073E-3</v>
      </c>
      <c r="AY25" s="260">
        <f>(AY24/AY$50)</f>
        <v>6.8651581671900956E-3</v>
      </c>
      <c r="AZ25" s="260">
        <f>(AZ24/AZ$50)</f>
        <v>9.369717270481099E-3</v>
      </c>
      <c r="BA25" s="261"/>
      <c r="BL25" s="20"/>
    </row>
    <row r="26" spans="3:64">
      <c r="C26" s="210"/>
      <c r="D26" s="257"/>
      <c r="E26" s="257"/>
      <c r="F26" s="257"/>
      <c r="G26" s="257"/>
      <c r="H26" s="257"/>
      <c r="I26" s="257"/>
      <c r="J26" s="257"/>
      <c r="K26" s="257"/>
      <c r="L26" s="257"/>
      <c r="M26" s="257"/>
      <c r="N26" s="257"/>
      <c r="O26" s="257"/>
      <c r="P26" s="257"/>
      <c r="Q26" s="257"/>
      <c r="R26" s="257"/>
      <c r="S26" s="257"/>
      <c r="T26" s="257"/>
      <c r="U26" s="257"/>
      <c r="V26" s="257"/>
      <c r="W26" s="210"/>
      <c r="X26" s="210"/>
      <c r="Y26" s="210"/>
      <c r="Z26" s="210"/>
      <c r="AA26" s="210"/>
      <c r="AB26" s="262"/>
      <c r="AC26" s="262"/>
      <c r="AD26" s="262"/>
      <c r="AE26" s="262"/>
      <c r="AF26" s="262"/>
      <c r="AG26" s="262"/>
      <c r="AH26" s="210"/>
      <c r="AI26" s="210"/>
      <c r="AJ26" s="210"/>
      <c r="AK26" s="210"/>
      <c r="BA26" s="4"/>
      <c r="BJ26" s="256"/>
      <c r="BK26" s="256"/>
      <c r="BL26" s="20"/>
    </row>
    <row r="27" spans="3:64">
      <c r="C27" s="210" t="s">
        <v>84</v>
      </c>
      <c r="D27" s="257">
        <v>0</v>
      </c>
      <c r="E27" s="257">
        <v>0</v>
      </c>
      <c r="F27" s="257">
        <v>0</v>
      </c>
      <c r="G27" s="257"/>
      <c r="H27" s="257"/>
      <c r="I27" s="257"/>
      <c r="J27" s="257">
        <v>0</v>
      </c>
      <c r="K27" s="257">
        <v>0</v>
      </c>
      <c r="L27" s="257">
        <v>0</v>
      </c>
      <c r="M27" s="257">
        <v>0</v>
      </c>
      <c r="N27" s="257">
        <v>0</v>
      </c>
      <c r="O27" s="257">
        <v>0</v>
      </c>
      <c r="P27" s="257">
        <v>0</v>
      </c>
      <c r="Q27" s="257">
        <v>0</v>
      </c>
      <c r="R27" s="257">
        <v>0</v>
      </c>
      <c r="S27" s="257">
        <v>0</v>
      </c>
      <c r="T27" s="257">
        <v>0</v>
      </c>
      <c r="U27" s="257">
        <v>0</v>
      </c>
      <c r="V27" s="257">
        <v>0</v>
      </c>
      <c r="W27" s="257">
        <v>0</v>
      </c>
      <c r="X27" s="257">
        <v>1.1240000000000001</v>
      </c>
      <c r="Y27" s="257">
        <v>2.1240000000000001</v>
      </c>
      <c r="Z27" s="257">
        <v>3.1240000000000001</v>
      </c>
      <c r="AA27" s="257">
        <v>0</v>
      </c>
      <c r="AB27" s="257">
        <v>1.697168</v>
      </c>
      <c r="AC27" s="257">
        <v>0.92021200000000003</v>
      </c>
      <c r="AD27" s="257">
        <v>1.988634</v>
      </c>
      <c r="AE27" s="257">
        <v>3.6924610000000002</v>
      </c>
      <c r="AF27" s="257">
        <v>1.5052270000000001</v>
      </c>
      <c r="AG27" s="257">
        <v>0</v>
      </c>
      <c r="AH27" s="257">
        <v>3.8879000000000001</v>
      </c>
      <c r="AI27" s="257">
        <v>1.7845291299999999</v>
      </c>
      <c r="AJ27" s="257">
        <v>1.4384683600000001</v>
      </c>
      <c r="AK27" s="257">
        <v>1.900614500626667</v>
      </c>
      <c r="AL27" s="257">
        <v>1.6063201949916668</v>
      </c>
      <c r="AM27" s="257">
        <v>1.9269956242666666</v>
      </c>
      <c r="AN27" s="257">
        <v>0.87</v>
      </c>
      <c r="AO27" s="257">
        <v>1.87</v>
      </c>
      <c r="AP27" s="257">
        <v>2.87</v>
      </c>
      <c r="AQ27" s="257">
        <v>3.87</v>
      </c>
      <c r="AR27" s="257">
        <v>4.87</v>
      </c>
      <c r="AS27" s="257">
        <v>5.87</v>
      </c>
      <c r="AT27" s="257">
        <v>6.87</v>
      </c>
      <c r="AU27" s="257">
        <v>7.87</v>
      </c>
      <c r="AV27" s="257">
        <v>8.8699999999999992</v>
      </c>
      <c r="AW27" s="257">
        <v>9.8699999999999992</v>
      </c>
      <c r="AX27" s="257">
        <v>1.4150232160902838</v>
      </c>
      <c r="AY27" s="257">
        <f>'[9]Table 2.2 Country of Origin'!$H$22</f>
        <v>1.1726966135666668</v>
      </c>
      <c r="AZ27" s="257">
        <f>'[9]Table 2.2 Country of Origin'!$M$22</f>
        <v>1.2930958425250001</v>
      </c>
      <c r="BA27" s="4"/>
      <c r="BJ27" s="258"/>
      <c r="BK27" s="258"/>
      <c r="BL27" s="20"/>
    </row>
    <row r="28" spans="3:64">
      <c r="C28" s="210"/>
      <c r="D28" s="259">
        <f t="shared" ref="D28:Q28" si="18">(D27/D$50)*100</f>
        <v>0</v>
      </c>
      <c r="E28" s="259">
        <f t="shared" si="18"/>
        <v>0</v>
      </c>
      <c r="F28" s="259">
        <f t="shared" si="18"/>
        <v>0</v>
      </c>
      <c r="G28" s="259"/>
      <c r="H28" s="259"/>
      <c r="I28" s="259"/>
      <c r="J28" s="259">
        <f t="shared" si="18"/>
        <v>0</v>
      </c>
      <c r="K28" s="259">
        <f t="shared" si="18"/>
        <v>0</v>
      </c>
      <c r="L28" s="259">
        <f t="shared" si="18"/>
        <v>0</v>
      </c>
      <c r="M28" s="259">
        <f t="shared" si="18"/>
        <v>0</v>
      </c>
      <c r="N28" s="259">
        <f t="shared" si="18"/>
        <v>0</v>
      </c>
      <c r="O28" s="259">
        <f t="shared" si="18"/>
        <v>0</v>
      </c>
      <c r="P28" s="259">
        <f t="shared" si="18"/>
        <v>0</v>
      </c>
      <c r="Q28" s="259">
        <f t="shared" si="18"/>
        <v>0</v>
      </c>
      <c r="R28" s="260">
        <f t="shared" ref="R28:AJ28" si="19">(R27/R$50)</f>
        <v>0</v>
      </c>
      <c r="S28" s="260">
        <f t="shared" si="19"/>
        <v>0</v>
      </c>
      <c r="T28" s="260">
        <f t="shared" si="19"/>
        <v>0</v>
      </c>
      <c r="U28" s="260">
        <f t="shared" si="19"/>
        <v>0</v>
      </c>
      <c r="V28" s="260">
        <f t="shared" si="19"/>
        <v>0</v>
      </c>
      <c r="W28" s="260">
        <f t="shared" si="19"/>
        <v>0</v>
      </c>
      <c r="X28" s="260">
        <f t="shared" si="19"/>
        <v>2.6779630326740082E-3</v>
      </c>
      <c r="Y28" s="260">
        <f t="shared" si="19"/>
        <v>4.942730416408748E-3</v>
      </c>
      <c r="Z28" s="260">
        <f t="shared" si="19"/>
        <v>7.1044887451617153E-3</v>
      </c>
      <c r="AA28" s="260">
        <f t="shared" si="19"/>
        <v>0</v>
      </c>
      <c r="AB28" s="260">
        <f t="shared" si="19"/>
        <v>3.1687053150938702E-3</v>
      </c>
      <c r="AC28" s="260">
        <f t="shared" si="19"/>
        <v>1.9728113946453712E-3</v>
      </c>
      <c r="AD28" s="260">
        <f t="shared" si="19"/>
        <v>4.4523085973930043E-3</v>
      </c>
      <c r="AE28" s="260">
        <f t="shared" si="19"/>
        <v>7.2372393053754657E-3</v>
      </c>
      <c r="AF28" s="260">
        <f t="shared" si="19"/>
        <v>2.3166922688737635E-3</v>
      </c>
      <c r="AG28" s="260">
        <f t="shared" si="19"/>
        <v>0</v>
      </c>
      <c r="AH28" s="260">
        <f t="shared" si="19"/>
        <v>4.8860909975437915E-3</v>
      </c>
      <c r="AI28" s="260">
        <f t="shared" si="19"/>
        <v>1.9856925173667682E-3</v>
      </c>
      <c r="AJ28" s="260">
        <f t="shared" si="19"/>
        <v>1.9320278581831322E-3</v>
      </c>
      <c r="AK28" s="260">
        <f t="shared" ref="AK28" si="20">(AK27/AK$50)</f>
        <v>2.7529021720564526E-3</v>
      </c>
      <c r="AL28" s="260">
        <f t="shared" ref="AL28:AM28" si="21">(AL27/AL$50)</f>
        <v>2.1150049629605873E-3</v>
      </c>
      <c r="AM28" s="260">
        <f t="shared" si="21"/>
        <v>2.540477231140691E-3</v>
      </c>
      <c r="AN28" s="260">
        <v>1E-3</v>
      </c>
      <c r="AO28" s="260">
        <v>1.0009999999999999</v>
      </c>
      <c r="AP28" s="260">
        <v>2.0009999999999999</v>
      </c>
      <c r="AQ28" s="260">
        <v>3.0009999999999999</v>
      </c>
      <c r="AR28" s="260">
        <v>4.0010000000000003</v>
      </c>
      <c r="AS28" s="260">
        <v>5.0010000000000003</v>
      </c>
      <c r="AT28" s="260">
        <v>6.0010000000000003</v>
      </c>
      <c r="AU28" s="260">
        <v>7.0010000000000003</v>
      </c>
      <c r="AV28" s="260">
        <v>8.0009999999999994</v>
      </c>
      <c r="AW28" s="260">
        <v>9.0009999999999994</v>
      </c>
      <c r="AX28" s="261">
        <f>(AX27/AX$50)</f>
        <v>1.7375914099220875E-3</v>
      </c>
      <c r="AY28" s="260">
        <f>(AY27/AY$50)</f>
        <v>1.4113601705202585E-3</v>
      </c>
      <c r="AZ28" s="260">
        <f>(AZ27/AZ$50)</f>
        <v>1.5137824658713265E-3</v>
      </c>
      <c r="BA28" s="261"/>
      <c r="BL28" s="20"/>
    </row>
    <row r="29" spans="3:64">
      <c r="C29" s="210"/>
      <c r="D29" s="257"/>
      <c r="E29" s="257"/>
      <c r="F29" s="257"/>
      <c r="G29" s="257"/>
      <c r="H29" s="257"/>
      <c r="I29" s="257"/>
      <c r="J29" s="257"/>
      <c r="K29" s="257"/>
      <c r="L29" s="257"/>
      <c r="M29" s="257"/>
      <c r="N29" s="257"/>
      <c r="O29" s="257"/>
      <c r="P29" s="257"/>
      <c r="Q29" s="257"/>
      <c r="R29" s="257"/>
      <c r="S29" s="257"/>
      <c r="T29" s="257"/>
      <c r="U29" s="257"/>
      <c r="V29" s="257"/>
      <c r="W29" s="210"/>
      <c r="X29" s="210"/>
      <c r="Y29" s="210"/>
      <c r="Z29" s="210"/>
      <c r="AA29" s="210"/>
      <c r="AB29" s="262"/>
      <c r="AC29" s="262"/>
      <c r="AD29" s="262"/>
      <c r="AE29" s="262"/>
      <c r="AF29" s="262"/>
      <c r="AG29" s="262"/>
      <c r="AH29" s="210"/>
      <c r="AI29" s="210"/>
      <c r="AJ29" s="210"/>
      <c r="AK29" s="210"/>
      <c r="BJ29" s="256"/>
      <c r="BK29" s="256"/>
      <c r="BL29" s="20"/>
    </row>
    <row r="30" spans="3:64">
      <c r="C30" s="210" t="s">
        <v>79</v>
      </c>
      <c r="D30" s="257">
        <v>0.27745199999999998</v>
      </c>
      <c r="E30" s="257">
        <v>1.056349</v>
      </c>
      <c r="F30" s="257">
        <v>0.94245400000000001</v>
      </c>
      <c r="G30" s="257"/>
      <c r="H30" s="257"/>
      <c r="I30" s="257"/>
      <c r="J30" s="257">
        <v>0.9</v>
      </c>
      <c r="K30" s="257">
        <v>2.6</v>
      </c>
      <c r="L30" s="257">
        <v>2</v>
      </c>
      <c r="M30" s="257">
        <v>2.6</v>
      </c>
      <c r="N30" s="257">
        <v>1.8</v>
      </c>
      <c r="O30" s="257">
        <v>1.6</v>
      </c>
      <c r="P30" s="257">
        <v>1.7</v>
      </c>
      <c r="Q30" s="257">
        <v>5.3</v>
      </c>
      <c r="R30" s="257">
        <v>1.4</v>
      </c>
      <c r="S30" s="257">
        <v>2.1</v>
      </c>
      <c r="T30" s="257">
        <v>3.8</v>
      </c>
      <c r="U30" s="257">
        <v>2.5</v>
      </c>
      <c r="V30" s="257">
        <v>6.5369999999999999</v>
      </c>
      <c r="W30" s="257">
        <v>6.0979999999999999</v>
      </c>
      <c r="X30" s="257">
        <v>7.0979999999999999</v>
      </c>
      <c r="Y30" s="257">
        <v>8.0980000000000008</v>
      </c>
      <c r="Z30" s="257">
        <v>9.0980000000000008</v>
      </c>
      <c r="AA30" s="257">
        <v>0</v>
      </c>
      <c r="AB30" s="257">
        <v>1.7050000000000001</v>
      </c>
      <c r="AC30" s="257">
        <v>2.2934100000000002</v>
      </c>
      <c r="AD30" s="257">
        <v>1.8427849999999999</v>
      </c>
      <c r="AE30" s="257">
        <v>2.873745</v>
      </c>
      <c r="AF30" s="257">
        <v>3.48394</v>
      </c>
      <c r="AG30" s="257">
        <v>6.3</v>
      </c>
      <c r="AH30" s="257">
        <v>2.6263999999999998</v>
      </c>
      <c r="AI30" s="257">
        <v>1.8967187700000003</v>
      </c>
      <c r="AJ30" s="257">
        <v>1.4082022999999997</v>
      </c>
      <c r="AK30" s="257">
        <v>1.2309225199999994</v>
      </c>
      <c r="AL30" s="257">
        <v>1.7836459391666661</v>
      </c>
      <c r="AM30" s="257">
        <v>3.3347648118333337</v>
      </c>
      <c r="AN30" s="257">
        <v>1.73</v>
      </c>
      <c r="AO30" s="257">
        <v>2.73</v>
      </c>
      <c r="AP30" s="257">
        <v>3.73</v>
      </c>
      <c r="AQ30" s="257">
        <v>4.7300000000000004</v>
      </c>
      <c r="AR30" s="257">
        <v>5.73</v>
      </c>
      <c r="AS30" s="257">
        <v>6.73</v>
      </c>
      <c r="AT30" s="257">
        <v>7.73</v>
      </c>
      <c r="AU30" s="257">
        <v>8.73</v>
      </c>
      <c r="AV30" s="257">
        <v>9.73</v>
      </c>
      <c r="AW30" s="257">
        <v>10.73</v>
      </c>
      <c r="AX30" s="257">
        <v>1.26644869275</v>
      </c>
      <c r="AY30" s="257">
        <f>'[9]Table 2.2 Country of Origin'!$H$24</f>
        <v>2.8284079369583335</v>
      </c>
      <c r="AZ30" s="257">
        <f>'[9]Table 2.2 Country of Origin'!$M$24</f>
        <v>2.9878621787500004</v>
      </c>
      <c r="BA30" s="4"/>
      <c r="BJ30" s="258"/>
      <c r="BK30" s="258"/>
      <c r="BL30" s="20"/>
    </row>
    <row r="31" spans="3:64">
      <c r="C31" s="210"/>
      <c r="D31" s="259">
        <f t="shared" ref="D31:Q31" si="22">(D30/D$50)*100</f>
        <v>1.0915399008954221</v>
      </c>
      <c r="E31" s="259">
        <f t="shared" si="22"/>
        <v>1.2795726495850732</v>
      </c>
      <c r="F31" s="259">
        <f t="shared" si="22"/>
        <v>0.97212305968433754</v>
      </c>
      <c r="G31" s="259"/>
      <c r="H31" s="259"/>
      <c r="I31" s="259"/>
      <c r="J31" s="259">
        <f t="shared" si="22"/>
        <v>0.86788813886210237</v>
      </c>
      <c r="K31" s="259">
        <f t="shared" si="22"/>
        <v>2.2336769759450177</v>
      </c>
      <c r="L31" s="259">
        <f t="shared" si="22"/>
        <v>1.3726835964310227</v>
      </c>
      <c r="M31" s="259">
        <f t="shared" si="22"/>
        <v>1.5439429928741095</v>
      </c>
      <c r="N31" s="259">
        <f t="shared" si="22"/>
        <v>0.92735703245749612</v>
      </c>
      <c r="O31" s="259">
        <f t="shared" si="22"/>
        <v>0.76628352490421447</v>
      </c>
      <c r="P31" s="259">
        <f t="shared" si="22"/>
        <v>0.88174273858921159</v>
      </c>
      <c r="Q31" s="259">
        <f t="shared" si="22"/>
        <v>2.2147931466778101</v>
      </c>
      <c r="R31" s="260">
        <f t="shared" ref="R31:AJ31" si="23">(R30/R$50)</f>
        <v>6.1545224749972524E-3</v>
      </c>
      <c r="S31" s="260">
        <f t="shared" si="23"/>
        <v>8.8315445950947081E-3</v>
      </c>
      <c r="T31" s="260">
        <f t="shared" si="23"/>
        <v>1.2687347042345691E-2</v>
      </c>
      <c r="U31" s="260">
        <f t="shared" si="23"/>
        <v>9.2216894135005549E-3</v>
      </c>
      <c r="V31" s="260">
        <f t="shared" si="23"/>
        <v>1.7480806411500911E-2</v>
      </c>
      <c r="W31" s="260">
        <f t="shared" si="23"/>
        <v>1.488776800667972E-2</v>
      </c>
      <c r="X31" s="260">
        <f t="shared" si="23"/>
        <v>1.6911193599573049E-2</v>
      </c>
      <c r="Y31" s="260">
        <f t="shared" si="23"/>
        <v>1.8844741484029211E-2</v>
      </c>
      <c r="Z31" s="260">
        <f t="shared" si="23"/>
        <v>2.0690345263598364E-2</v>
      </c>
      <c r="AA31" s="260">
        <f t="shared" si="23"/>
        <v>0</v>
      </c>
      <c r="AB31" s="260">
        <f t="shared" si="23"/>
        <v>3.1833280866920949E-3</v>
      </c>
      <c r="AC31" s="260">
        <f t="shared" si="23"/>
        <v>4.9167641593389792E-3</v>
      </c>
      <c r="AD31" s="260">
        <f t="shared" si="23"/>
        <v>4.1257705030925077E-3</v>
      </c>
      <c r="AE31" s="260">
        <f t="shared" si="23"/>
        <v>5.6325524542104079E-3</v>
      </c>
      <c r="AF31" s="260">
        <f t="shared" si="23"/>
        <v>5.3621260203411568E-3</v>
      </c>
      <c r="AG31" s="260">
        <f t="shared" si="23"/>
        <v>7.0729257784615356E-3</v>
      </c>
      <c r="AH31" s="260">
        <f t="shared" si="23"/>
        <v>3.3007097394349171E-3</v>
      </c>
      <c r="AI31" s="260">
        <f t="shared" si="23"/>
        <v>2.1105288817213656E-3</v>
      </c>
      <c r="AJ31" s="260">
        <f t="shared" si="23"/>
        <v>1.8913770710657547E-3</v>
      </c>
      <c r="AK31" s="260">
        <f t="shared" ref="AK31" si="24">(AK30/AK$50)</f>
        <v>1.7829019392538122E-3</v>
      </c>
      <c r="AL31" s="260">
        <f t="shared" ref="AL31:AM31" si="25">(AL30/AL$50)</f>
        <v>2.3484857036996706E-3</v>
      </c>
      <c r="AM31" s="260">
        <f t="shared" si="25"/>
        <v>4.3964262134200752E-3</v>
      </c>
      <c r="AN31" s="260">
        <v>2E-3</v>
      </c>
      <c r="AO31" s="260">
        <v>1.002</v>
      </c>
      <c r="AP31" s="260">
        <v>2.0019999999999998</v>
      </c>
      <c r="AQ31" s="260">
        <v>3.0019999999999998</v>
      </c>
      <c r="AR31" s="260">
        <v>4.0019999999999998</v>
      </c>
      <c r="AS31" s="260">
        <v>5.0019999999999998</v>
      </c>
      <c r="AT31" s="260">
        <v>6.0019999999999998</v>
      </c>
      <c r="AU31" s="260">
        <v>7.0019999999999998</v>
      </c>
      <c r="AV31" s="260">
        <v>8.0020000000000007</v>
      </c>
      <c r="AW31" s="260">
        <v>9.0020000000000007</v>
      </c>
      <c r="AX31" s="261">
        <f>(AX30/AX$50)</f>
        <v>1.5551478905834804E-3</v>
      </c>
      <c r="AY31" s="260">
        <f>(AY30/AY$50)</f>
        <v>3.4040366980043557E-3</v>
      </c>
      <c r="AZ31" s="260">
        <f>(AZ30/AZ$50)</f>
        <v>3.4977866511425311E-3</v>
      </c>
      <c r="BA31" s="261"/>
      <c r="BL31" s="20"/>
    </row>
    <row r="32" spans="3:64">
      <c r="C32" s="210"/>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63"/>
      <c r="AD32" s="263"/>
      <c r="AE32" s="263"/>
      <c r="AF32" s="263"/>
      <c r="AG32" s="263"/>
      <c r="AH32" s="263"/>
      <c r="AI32" s="263"/>
      <c r="AJ32" s="263"/>
      <c r="AK32" s="263"/>
      <c r="BA32" s="4"/>
      <c r="BJ32" s="256"/>
      <c r="BK32" s="256"/>
      <c r="BL32" s="20"/>
    </row>
    <row r="33" spans="3:64">
      <c r="C33" s="210" t="s">
        <v>85</v>
      </c>
      <c r="D33" s="257">
        <v>5.1193000000000002E-2</v>
      </c>
      <c r="E33" s="257">
        <v>1.2659020000000001</v>
      </c>
      <c r="F33" s="257">
        <v>1.1948430000000001</v>
      </c>
      <c r="G33" s="257"/>
      <c r="H33" s="257"/>
      <c r="I33" s="257"/>
      <c r="J33" s="257">
        <v>1.6</v>
      </c>
      <c r="K33" s="257">
        <v>3.1</v>
      </c>
      <c r="L33" s="257">
        <v>1.7</v>
      </c>
      <c r="M33" s="257">
        <v>2.2000000000000002</v>
      </c>
      <c r="N33" s="257">
        <v>1.3</v>
      </c>
      <c r="O33" s="257">
        <v>2.9</v>
      </c>
      <c r="P33" s="257">
        <v>2.2000000000000002</v>
      </c>
      <c r="Q33" s="257">
        <v>2.1</v>
      </c>
      <c r="R33" s="257">
        <v>2.8</v>
      </c>
      <c r="S33" s="257">
        <v>2.3199999999999998</v>
      </c>
      <c r="T33" s="257">
        <v>3.3</v>
      </c>
      <c r="U33" s="257">
        <v>2.2000000000000002</v>
      </c>
      <c r="V33" s="257">
        <v>4.5869999999999997</v>
      </c>
      <c r="W33" s="257">
        <v>16.026</v>
      </c>
      <c r="X33" s="257">
        <v>17.026</v>
      </c>
      <c r="Y33" s="257">
        <v>18.026</v>
      </c>
      <c r="Z33" s="257">
        <v>19.026</v>
      </c>
      <c r="AA33" s="257">
        <v>0</v>
      </c>
      <c r="AB33" s="257">
        <v>1.3169999999999999</v>
      </c>
      <c r="AC33" s="257">
        <v>2.5501499999999999</v>
      </c>
      <c r="AD33" s="257">
        <v>3.6599249999999999</v>
      </c>
      <c r="AE33" s="257">
        <v>5.5876010000000003</v>
      </c>
      <c r="AF33" s="257">
        <v>3.7335180000000001</v>
      </c>
      <c r="AG33" s="257">
        <v>4.2</v>
      </c>
      <c r="AH33" s="257">
        <v>1.8067899999999999</v>
      </c>
      <c r="AI33" s="257">
        <v>10.640594440000003</v>
      </c>
      <c r="AJ33" s="257">
        <v>10.242192940000002</v>
      </c>
      <c r="AK33" s="257">
        <v>13.86600338</v>
      </c>
      <c r="AL33" s="257">
        <v>10.886551559999999</v>
      </c>
      <c r="AM33" s="257">
        <v>8.849009827499998</v>
      </c>
      <c r="AN33" s="257">
        <v>1.28</v>
      </c>
      <c r="AO33" s="257">
        <v>2.2799999999999998</v>
      </c>
      <c r="AP33" s="257">
        <v>3.28</v>
      </c>
      <c r="AQ33" s="257">
        <v>4.28</v>
      </c>
      <c r="AR33" s="257">
        <v>5.28</v>
      </c>
      <c r="AS33" s="257">
        <v>6.28</v>
      </c>
      <c r="AT33" s="257">
        <v>7.28</v>
      </c>
      <c r="AU33" s="257">
        <v>8.2799999999999994</v>
      </c>
      <c r="AV33" s="257">
        <v>9.2799999999999994</v>
      </c>
      <c r="AW33" s="257">
        <v>10.28</v>
      </c>
      <c r="AX33" s="257">
        <v>1.5218080799999998</v>
      </c>
      <c r="AY33" s="257">
        <f>'[9]Table 2.2 Country of Origin'!$H$26</f>
        <v>2.7942947896666666</v>
      </c>
      <c r="AZ33" s="257">
        <f>'[9]Table 2.2 Country of Origin'!$M$26</f>
        <v>1.48994944</v>
      </c>
      <c r="BA33" s="4"/>
      <c r="BJ33" s="258"/>
      <c r="BK33" s="258"/>
      <c r="BL33" s="20"/>
    </row>
    <row r="34" spans="3:64">
      <c r="C34" s="210"/>
      <c r="D34" s="259">
        <f t="shared" ref="D34:Q34" si="26">(D33/D$50)*100</f>
        <v>0.20140133120878334</v>
      </c>
      <c r="E34" s="259">
        <f t="shared" si="26"/>
        <v>1.5334075918612537</v>
      </c>
      <c r="F34" s="259">
        <f t="shared" si="26"/>
        <v>1.2324574281635106</v>
      </c>
      <c r="G34" s="259"/>
      <c r="H34" s="259"/>
      <c r="I34" s="259"/>
      <c r="J34" s="259">
        <f t="shared" si="26"/>
        <v>1.5429122468659597</v>
      </c>
      <c r="K34" s="259">
        <f t="shared" si="26"/>
        <v>2.6632302405498289</v>
      </c>
      <c r="L34" s="259">
        <f t="shared" si="26"/>
        <v>1.1667810569663695</v>
      </c>
      <c r="M34" s="259">
        <f t="shared" si="26"/>
        <v>1.3064133016627082</v>
      </c>
      <c r="N34" s="259">
        <f t="shared" si="26"/>
        <v>0.66975785677485822</v>
      </c>
      <c r="O34" s="259">
        <f t="shared" si="26"/>
        <v>1.3888888888888886</v>
      </c>
      <c r="P34" s="259">
        <f t="shared" si="26"/>
        <v>1.141078838174274</v>
      </c>
      <c r="Q34" s="259">
        <f t="shared" si="26"/>
        <v>0.8775595486836606</v>
      </c>
      <c r="R34" s="260">
        <f t="shared" ref="R34:AJ34" si="27">(R33/R$50)</f>
        <v>1.2309044949994505E-2</v>
      </c>
      <c r="S34" s="260">
        <f t="shared" si="27"/>
        <v>9.7567540288665336E-3</v>
      </c>
      <c r="T34" s="260">
        <f t="shared" si="27"/>
        <v>1.1017959273615995E-2</v>
      </c>
      <c r="U34" s="260">
        <f t="shared" si="27"/>
        <v>8.1150866838804892E-3</v>
      </c>
      <c r="V34" s="260">
        <f t="shared" si="27"/>
        <v>1.2266247362636481E-2</v>
      </c>
      <c r="W34" s="260">
        <f t="shared" si="27"/>
        <v>3.9126167608240274E-2</v>
      </c>
      <c r="X34" s="260">
        <f t="shared" si="27"/>
        <v>4.056494536860112E-2</v>
      </c>
      <c r="Y34" s="260">
        <f t="shared" si="27"/>
        <v>4.194805013473827E-2</v>
      </c>
      <c r="Z34" s="260">
        <f t="shared" si="27"/>
        <v>4.3268246755904863E-2</v>
      </c>
      <c r="AA34" s="260">
        <f t="shared" si="27"/>
        <v>0</v>
      </c>
      <c r="AB34" s="260">
        <f t="shared" si="27"/>
        <v>2.4589109033275594E-3</v>
      </c>
      <c r="AC34" s="260">
        <f t="shared" si="27"/>
        <v>5.4671803650190318E-3</v>
      </c>
      <c r="AD34" s="260">
        <f t="shared" si="27"/>
        <v>8.1941249839405286E-3</v>
      </c>
      <c r="AE34" s="260">
        <f t="shared" si="27"/>
        <v>1.0951721786622867E-2</v>
      </c>
      <c r="AF34" s="260">
        <f t="shared" si="27"/>
        <v>5.7462510879096873E-3</v>
      </c>
      <c r="AG34" s="260">
        <f t="shared" si="27"/>
        <v>4.7152838523076904E-3</v>
      </c>
      <c r="AH34" s="260">
        <f t="shared" si="27"/>
        <v>2.2706706328486192E-3</v>
      </c>
      <c r="AI34" s="260">
        <f t="shared" si="27"/>
        <v>1.1840069408024987E-2</v>
      </c>
      <c r="AJ34" s="260">
        <f t="shared" si="27"/>
        <v>1.375643888960241E-2</v>
      </c>
      <c r="AK34" s="260">
        <f t="shared" ref="AK34" si="28">(AK33/AK$50)</f>
        <v>2.0083899607183993E-2</v>
      </c>
      <c r="AL34" s="260">
        <f t="shared" ref="AL34:AM34" si="29">(AL33/AL$50)</f>
        <v>1.4334072777467489E-2</v>
      </c>
      <c r="AM34" s="260">
        <f t="shared" si="29"/>
        <v>1.1666195658051465E-2</v>
      </c>
      <c r="AN34" s="260">
        <v>2E-3</v>
      </c>
      <c r="AO34" s="260">
        <v>1.002</v>
      </c>
      <c r="AP34" s="260">
        <v>2.0019999999999998</v>
      </c>
      <c r="AQ34" s="260">
        <v>3.0019999999999998</v>
      </c>
      <c r="AR34" s="260">
        <v>4.0019999999999998</v>
      </c>
      <c r="AS34" s="260">
        <v>5.0019999999999998</v>
      </c>
      <c r="AT34" s="260">
        <v>6.0019999999999998</v>
      </c>
      <c r="AU34" s="260">
        <v>7.0019999999999998</v>
      </c>
      <c r="AV34" s="260">
        <v>8.0020000000000007</v>
      </c>
      <c r="AW34" s="260">
        <v>9.0020000000000007</v>
      </c>
      <c r="AX34" s="261">
        <f>(AX33/AX$50)</f>
        <v>1.8687189137886976E-3</v>
      </c>
      <c r="AY34" s="260">
        <f>(AY33/AY$50)</f>
        <v>3.362980949380577E-3</v>
      </c>
      <c r="AZ34" s="260">
        <f>(AZ33/AZ$50)</f>
        <v>1.7442321467081789E-3</v>
      </c>
      <c r="BA34" s="261"/>
      <c r="BL34" s="20"/>
    </row>
    <row r="35" spans="3:64">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BA35" s="4"/>
      <c r="BJ35" s="256"/>
      <c r="BK35" s="256"/>
      <c r="BL35" s="20"/>
    </row>
    <row r="36" spans="3:64">
      <c r="C36" s="210" t="s">
        <v>81</v>
      </c>
      <c r="D36" s="257">
        <v>0.10581500000000001</v>
      </c>
      <c r="E36" s="257">
        <v>0.434139</v>
      </c>
      <c r="F36" s="257">
        <v>0.60683799999999999</v>
      </c>
      <c r="G36" s="257"/>
      <c r="H36" s="257"/>
      <c r="I36" s="257"/>
      <c r="J36" s="257">
        <v>0</v>
      </c>
      <c r="K36" s="257">
        <v>1.6</v>
      </c>
      <c r="L36" s="257">
        <v>0</v>
      </c>
      <c r="M36" s="257">
        <v>0</v>
      </c>
      <c r="N36" s="257">
        <v>0.8</v>
      </c>
      <c r="O36" s="257">
        <v>0.8</v>
      </c>
      <c r="P36" s="257">
        <v>0.4</v>
      </c>
      <c r="Q36" s="257">
        <v>0</v>
      </c>
      <c r="R36" s="257">
        <v>0.2</v>
      </c>
      <c r="S36" s="257">
        <v>0.6</v>
      </c>
      <c r="T36" s="257">
        <v>0.4</v>
      </c>
      <c r="U36" s="257">
        <v>0.5</v>
      </c>
      <c r="V36" s="257">
        <v>2.0150000000000001</v>
      </c>
      <c r="W36" s="257">
        <v>2.6160000000000001</v>
      </c>
      <c r="X36" s="257">
        <v>3.6160000000000001</v>
      </c>
      <c r="Y36" s="257">
        <v>4.6159999999999997</v>
      </c>
      <c r="Z36" s="257">
        <v>5.6159999999999997</v>
      </c>
      <c r="AA36" s="257">
        <v>0</v>
      </c>
      <c r="AB36" s="257">
        <v>0.77400000000000002</v>
      </c>
      <c r="AC36" s="257">
        <v>2.9547840000000001</v>
      </c>
      <c r="AD36" s="257">
        <v>1.4779659999999999</v>
      </c>
      <c r="AE36" s="257">
        <v>1.0610820000000001</v>
      </c>
      <c r="AF36" s="257">
        <v>1.7877810000000001</v>
      </c>
      <c r="AG36" s="257">
        <v>1.6</v>
      </c>
      <c r="AH36" s="257">
        <v>1.6708000000000001</v>
      </c>
      <c r="AI36" s="257">
        <v>2.0367031399999993</v>
      </c>
      <c r="AJ36" s="257">
        <v>2.1756310899999987</v>
      </c>
      <c r="AK36" s="257">
        <v>3.7161437700000004</v>
      </c>
      <c r="AL36" s="257">
        <v>7.4785878378062458</v>
      </c>
      <c r="AM36" s="257">
        <v>3.1602326300887813</v>
      </c>
      <c r="AN36" s="257">
        <v>2.96</v>
      </c>
      <c r="AO36" s="257">
        <v>3.96</v>
      </c>
      <c r="AP36" s="257">
        <v>4.96</v>
      </c>
      <c r="AQ36" s="257">
        <v>5.96</v>
      </c>
      <c r="AR36" s="257">
        <v>6.96</v>
      </c>
      <c r="AS36" s="257">
        <v>7.96</v>
      </c>
      <c r="AT36" s="257">
        <v>8.9600000000000009</v>
      </c>
      <c r="AU36" s="257">
        <v>9.9600000000000009</v>
      </c>
      <c r="AV36" s="257">
        <v>10.96</v>
      </c>
      <c r="AW36" s="257">
        <v>11.96</v>
      </c>
      <c r="AX36" s="257">
        <v>2.001736130439844</v>
      </c>
      <c r="AY36" s="257">
        <f>'[9]Table 2.2 Country of Origin'!$H$28</f>
        <v>4.2566226053266671</v>
      </c>
      <c r="AZ36" s="257">
        <f>'[9]Table 2.2 Country of Origin'!$M$28</f>
        <v>4.9885678379948324</v>
      </c>
      <c r="BA36" s="4"/>
      <c r="BJ36" s="258"/>
      <c r="BK36" s="258"/>
      <c r="BL36" s="20"/>
    </row>
    <row r="37" spans="3:64">
      <c r="C37" s="210"/>
      <c r="D37" s="259">
        <f t="shared" ref="D37:Q37" si="30">(D36/D$50)*100</f>
        <v>0.4162928889078078</v>
      </c>
      <c r="E37" s="259">
        <f t="shared" si="30"/>
        <v>0.52587960088778818</v>
      </c>
      <c r="F37" s="259">
        <f t="shared" si="30"/>
        <v>0.62594165157421378</v>
      </c>
      <c r="G37" s="259"/>
      <c r="H37" s="259"/>
      <c r="I37" s="259"/>
      <c r="J37" s="259">
        <f t="shared" si="30"/>
        <v>0</v>
      </c>
      <c r="K37" s="259">
        <f t="shared" si="30"/>
        <v>1.3745704467353954</v>
      </c>
      <c r="L37" s="259">
        <f t="shared" si="30"/>
        <v>0</v>
      </c>
      <c r="M37" s="259">
        <f t="shared" si="30"/>
        <v>0</v>
      </c>
      <c r="N37" s="259">
        <f t="shared" si="30"/>
        <v>0.41215868109222042</v>
      </c>
      <c r="O37" s="259">
        <f t="shared" si="30"/>
        <v>0.38314176245210724</v>
      </c>
      <c r="P37" s="259">
        <f t="shared" si="30"/>
        <v>0.20746887966804983</v>
      </c>
      <c r="Q37" s="259">
        <f t="shared" si="30"/>
        <v>0</v>
      </c>
      <c r="R37" s="260">
        <f t="shared" ref="R37:AJ37" si="31">(R36/R$50)</f>
        <v>8.7921749642817901E-4</v>
      </c>
      <c r="S37" s="260">
        <f t="shared" si="31"/>
        <v>2.523298455741345E-3</v>
      </c>
      <c r="T37" s="260">
        <f t="shared" si="31"/>
        <v>1.3355102149837572E-3</v>
      </c>
      <c r="U37" s="260">
        <f t="shared" si="31"/>
        <v>1.8443378827001109E-3</v>
      </c>
      <c r="V37" s="260">
        <f t="shared" si="31"/>
        <v>5.3883776838265776E-3</v>
      </c>
      <c r="W37" s="260">
        <f t="shared" si="31"/>
        <v>6.3867499353024186E-3</v>
      </c>
      <c r="X37" s="260">
        <f t="shared" si="31"/>
        <v>8.6152262688160251E-3</v>
      </c>
      <c r="Y37" s="260">
        <f t="shared" si="31"/>
        <v>1.0741828437920329E-2</v>
      </c>
      <c r="Z37" s="260">
        <f t="shared" si="31"/>
        <v>1.2771705759548077E-2</v>
      </c>
      <c r="AA37" s="260">
        <f t="shared" si="31"/>
        <v>0</v>
      </c>
      <c r="AB37" s="260">
        <f t="shared" si="31"/>
        <v>1.44510025753647E-3</v>
      </c>
      <c r="AC37" s="260">
        <f t="shared" si="31"/>
        <v>6.3346615170371918E-3</v>
      </c>
      <c r="AD37" s="260">
        <f t="shared" si="31"/>
        <v>3.3089853278454196E-3</v>
      </c>
      <c r="AE37" s="260">
        <f t="shared" si="31"/>
        <v>2.0797252446610568E-3</v>
      </c>
      <c r="AF37" s="260">
        <f t="shared" si="31"/>
        <v>2.7515706409328329E-3</v>
      </c>
      <c r="AG37" s="260">
        <f t="shared" si="31"/>
        <v>1.7962986104029298E-3</v>
      </c>
      <c r="AH37" s="260">
        <f t="shared" si="31"/>
        <v>2.0997661562015915E-3</v>
      </c>
      <c r="AI37" s="260">
        <f t="shared" si="31"/>
        <v>2.2662931734801104E-3</v>
      </c>
      <c r="AJ37" s="260">
        <f t="shared" si="31"/>
        <v>2.9221218845643087E-3</v>
      </c>
      <c r="AK37" s="260">
        <f t="shared" ref="AK37" si="32">(AK36/AK$50)</f>
        <v>5.3825645614794483E-3</v>
      </c>
      <c r="AL37" s="260">
        <f t="shared" ref="AL37:AM37" si="33">(AL36/AL$50)</f>
        <v>9.8468850993801722E-3</v>
      </c>
      <c r="AM37" s="260">
        <f t="shared" si="33"/>
        <v>4.1663296692247128E-3</v>
      </c>
      <c r="AN37" s="260">
        <v>4.0000000000000001E-3</v>
      </c>
      <c r="AO37" s="260">
        <v>1.004</v>
      </c>
      <c r="AP37" s="260">
        <v>2.004</v>
      </c>
      <c r="AQ37" s="260">
        <v>3.004</v>
      </c>
      <c r="AR37" s="260">
        <v>4.0039999999999996</v>
      </c>
      <c r="AS37" s="260">
        <v>5.0039999999999996</v>
      </c>
      <c r="AT37" s="260">
        <v>6.0039999999999996</v>
      </c>
      <c r="AU37" s="260">
        <v>7.0039999999999996</v>
      </c>
      <c r="AV37" s="260">
        <v>8.0039999999999996</v>
      </c>
      <c r="AW37" s="260">
        <v>9.0039999999999996</v>
      </c>
      <c r="AX37" s="261">
        <f>(AX36/AX$50)</f>
        <v>2.4580511935296968E-3</v>
      </c>
      <c r="AY37" s="260">
        <f>(AY36/AY$50)</f>
        <v>5.1229171608353956E-3</v>
      </c>
      <c r="AZ37" s="260">
        <f>(AZ36/AZ$50)</f>
        <v>5.8399433936933498E-3</v>
      </c>
      <c r="BA37" s="261"/>
      <c r="BL37" s="20"/>
    </row>
    <row r="38" spans="3:64">
      <c r="C38" s="210"/>
      <c r="D38" s="257"/>
      <c r="E38" s="257"/>
      <c r="F38" s="257"/>
      <c r="G38" s="257"/>
      <c r="H38" s="257"/>
      <c r="I38" s="257"/>
      <c r="J38" s="257"/>
      <c r="K38" s="257"/>
      <c r="L38" s="257"/>
      <c r="M38" s="257"/>
      <c r="N38" s="257"/>
      <c r="O38" s="257"/>
      <c r="P38" s="257"/>
      <c r="Q38" s="257"/>
      <c r="R38" s="257"/>
      <c r="S38" s="257"/>
      <c r="T38" s="257"/>
      <c r="U38" s="257"/>
      <c r="V38" s="257"/>
      <c r="W38" s="210"/>
      <c r="X38" s="210"/>
      <c r="Y38" s="210"/>
      <c r="Z38" s="210"/>
      <c r="AA38" s="210"/>
      <c r="AB38" s="262"/>
      <c r="AC38" s="262"/>
      <c r="AD38" s="262"/>
      <c r="AE38" s="262"/>
      <c r="AF38" s="262"/>
      <c r="AG38" s="262"/>
      <c r="AH38" s="262"/>
      <c r="AI38" s="262"/>
      <c r="AJ38" s="262"/>
      <c r="AK38" s="262"/>
      <c r="BJ38" s="256"/>
      <c r="BK38" s="256"/>
      <c r="BL38" s="20"/>
    </row>
    <row r="39" spans="3:64" ht="14.25" customHeight="1">
      <c r="C39" s="210" t="s">
        <v>83</v>
      </c>
      <c r="D39" s="257">
        <v>0</v>
      </c>
      <c r="E39" s="257">
        <v>0</v>
      </c>
      <c r="F39" s="257">
        <v>0.360126</v>
      </c>
      <c r="G39" s="257"/>
      <c r="H39" s="257"/>
      <c r="I39" s="257"/>
      <c r="J39" s="257">
        <v>0</v>
      </c>
      <c r="K39" s="257">
        <v>1.6</v>
      </c>
      <c r="L39" s="257">
        <v>1.1000000000000001</v>
      </c>
      <c r="M39" s="257">
        <v>1.9</v>
      </c>
      <c r="N39" s="257">
        <v>1.3</v>
      </c>
      <c r="O39" s="257">
        <v>1</v>
      </c>
      <c r="P39" s="257">
        <v>0.3</v>
      </c>
      <c r="Q39" s="257">
        <v>0</v>
      </c>
      <c r="R39" s="257">
        <v>1.5</v>
      </c>
      <c r="S39" s="257">
        <v>1.9</v>
      </c>
      <c r="T39" s="257">
        <v>2.2000000000000002</v>
      </c>
      <c r="U39" s="257">
        <v>2.2000000000000002</v>
      </c>
      <c r="V39" s="257">
        <v>3.5659999999999998</v>
      </c>
      <c r="W39" s="257">
        <v>1.7370000000000001</v>
      </c>
      <c r="X39" s="257">
        <v>2.7370000000000001</v>
      </c>
      <c r="Y39" s="257">
        <v>3.7370000000000001</v>
      </c>
      <c r="Z39" s="257">
        <v>4.7370000000000001</v>
      </c>
      <c r="AA39" s="257">
        <v>0</v>
      </c>
      <c r="AB39" s="257">
        <v>0.748</v>
      </c>
      <c r="AC39" s="257">
        <v>0.19695199999999999</v>
      </c>
      <c r="AD39" s="257">
        <v>0.35299799999999998</v>
      </c>
      <c r="AE39" s="257">
        <v>0.82177699999999998</v>
      </c>
      <c r="AF39" s="257">
        <v>0.56247199999999997</v>
      </c>
      <c r="AG39" s="257">
        <v>2.4</v>
      </c>
      <c r="AH39" s="257">
        <v>0.73567000000000005</v>
      </c>
      <c r="AI39" s="257">
        <v>2.910791399999999</v>
      </c>
      <c r="AJ39" s="257">
        <v>2.0452500700000003</v>
      </c>
      <c r="AK39" s="257">
        <v>1.4242369799999997</v>
      </c>
      <c r="AL39" s="257">
        <v>1.4485623955833336</v>
      </c>
      <c r="AM39" s="257">
        <v>3.0599900928249997</v>
      </c>
      <c r="AN39" s="257">
        <v>1.56</v>
      </c>
      <c r="AO39" s="257">
        <v>2.56</v>
      </c>
      <c r="AP39" s="257">
        <v>3.56</v>
      </c>
      <c r="AQ39" s="257">
        <v>4.5599999999999996</v>
      </c>
      <c r="AR39" s="257">
        <v>5.56</v>
      </c>
      <c r="AS39" s="257">
        <v>6.56</v>
      </c>
      <c r="AT39" s="257">
        <v>7.56</v>
      </c>
      <c r="AU39" s="257">
        <v>8.56</v>
      </c>
      <c r="AV39" s="257">
        <v>9.56</v>
      </c>
      <c r="AW39" s="257">
        <v>10.56</v>
      </c>
      <c r="AX39" s="264">
        <v>2.4838066522500002</v>
      </c>
      <c r="AY39" s="257">
        <f>'[9]Table 2.2 Country of Origin'!$H$32</f>
        <v>2.884051117591667</v>
      </c>
      <c r="AZ39" s="257">
        <f>'[9]Table 2.2 Country of Origin'!$M$32</f>
        <v>3.3283297100416669</v>
      </c>
      <c r="BA39" s="4"/>
      <c r="BJ39" s="258"/>
      <c r="BK39" s="258"/>
      <c r="BL39" s="20"/>
    </row>
    <row r="40" spans="3:64" ht="18.75" customHeight="1">
      <c r="C40" s="210"/>
      <c r="D40" s="259">
        <f t="shared" ref="D40:Q40" si="34">(D39/D$50)*100</f>
        <v>0</v>
      </c>
      <c r="E40" s="259">
        <f t="shared" si="34"/>
        <v>0</v>
      </c>
      <c r="F40" s="259">
        <f t="shared" si="34"/>
        <v>0.37146299871599225</v>
      </c>
      <c r="G40" s="259"/>
      <c r="H40" s="259"/>
      <c r="I40" s="259"/>
      <c r="J40" s="259">
        <f t="shared" si="34"/>
        <v>0</v>
      </c>
      <c r="K40" s="259">
        <f t="shared" si="34"/>
        <v>1.3745704467353954</v>
      </c>
      <c r="L40" s="259">
        <f t="shared" si="34"/>
        <v>0.75497597803706251</v>
      </c>
      <c r="M40" s="259">
        <f t="shared" si="34"/>
        <v>1.128266033254157</v>
      </c>
      <c r="N40" s="259">
        <f t="shared" si="34"/>
        <v>0.66975785677485822</v>
      </c>
      <c r="O40" s="259">
        <f t="shared" si="34"/>
        <v>0.47892720306513398</v>
      </c>
      <c r="P40" s="259">
        <f t="shared" si="34"/>
        <v>0.15560165975103735</v>
      </c>
      <c r="Q40" s="259">
        <f t="shared" si="34"/>
        <v>0</v>
      </c>
      <c r="R40" s="260">
        <f t="shared" ref="R40:AH40" si="35">(R39/R$50)</f>
        <v>6.5941312232113422E-3</v>
      </c>
      <c r="S40" s="260">
        <f t="shared" si="35"/>
        <v>7.9904451098475934E-3</v>
      </c>
      <c r="T40" s="260">
        <f t="shared" si="35"/>
        <v>7.3453061824106641E-3</v>
      </c>
      <c r="U40" s="260">
        <f t="shared" si="35"/>
        <v>8.1150866838804892E-3</v>
      </c>
      <c r="V40" s="260">
        <f t="shared" si="35"/>
        <v>9.5359577273079772E-3</v>
      </c>
      <c r="W40" s="260">
        <f t="shared" si="35"/>
        <v>4.2407433630047026E-3</v>
      </c>
      <c r="X40" s="260">
        <f t="shared" si="35"/>
        <v>6.5209829363245195E-3</v>
      </c>
      <c r="Y40" s="260">
        <f t="shared" si="35"/>
        <v>8.6963199463839409E-3</v>
      </c>
      <c r="Z40" s="260">
        <f t="shared" si="35"/>
        <v>1.077271548842223E-2</v>
      </c>
      <c r="AA40" s="260">
        <f t="shared" si="35"/>
        <v>0</v>
      </c>
      <c r="AB40" s="260">
        <f t="shared" si="35"/>
        <v>1.3965568380326608E-3</v>
      </c>
      <c r="AC40" s="260">
        <f t="shared" si="35"/>
        <v>4.2223873389848763E-4</v>
      </c>
      <c r="AD40" s="260">
        <f t="shared" si="35"/>
        <v>7.9031940028307648E-4</v>
      </c>
      <c r="AE40" s="260">
        <f t="shared" si="35"/>
        <v>1.6106864242177597E-3</v>
      </c>
      <c r="AF40" s="260">
        <f t="shared" si="35"/>
        <v>8.6569968108329387E-4</v>
      </c>
      <c r="AG40" s="260">
        <f t="shared" si="35"/>
        <v>2.6944479156043944E-3</v>
      </c>
      <c r="AH40" s="260">
        <f t="shared" si="35"/>
        <v>9.2454810158775727E-4</v>
      </c>
      <c r="AI40" s="260">
        <f>(AI39/AI$50)</f>
        <v>3.2389141793362254E-3</v>
      </c>
      <c r="AJ40" s="260">
        <f>(AJ39/AJ$50)</f>
        <v>2.7470052328373781E-3</v>
      </c>
      <c r="AK40" s="260">
        <f t="shared" ref="AK40" si="36">(AK39/AK$50)</f>
        <v>2.0629039052750403E-3</v>
      </c>
      <c r="AL40" s="260">
        <f t="shared" ref="AL40:AM40" si="37">(AL39/AL$50)</f>
        <v>1.9072888863435609E-3</v>
      </c>
      <c r="AM40" s="260">
        <f t="shared" si="37"/>
        <v>4.0341737471751632E-3</v>
      </c>
      <c r="AN40" s="260">
        <v>2E-3</v>
      </c>
      <c r="AO40" s="260">
        <v>1.002</v>
      </c>
      <c r="AP40" s="260">
        <v>2.0019999999999998</v>
      </c>
      <c r="AQ40" s="260">
        <v>3.0019999999999998</v>
      </c>
      <c r="AR40" s="260">
        <v>4.0019999999999998</v>
      </c>
      <c r="AS40" s="260">
        <v>5.0019999999999998</v>
      </c>
      <c r="AT40" s="260">
        <v>6.0019999999999998</v>
      </c>
      <c r="AU40" s="260">
        <v>7.0019999999999998</v>
      </c>
      <c r="AV40" s="260">
        <v>8.0020000000000007</v>
      </c>
      <c r="AW40" s="260">
        <v>9.0020000000000007</v>
      </c>
      <c r="AX40" s="261">
        <f>(AX39/AX$50)</f>
        <v>3.0500143416597987E-3</v>
      </c>
      <c r="AY40" s="260">
        <f>(AY39/AY$50)</f>
        <v>3.4710042051996738E-3</v>
      </c>
      <c r="AZ40" s="260">
        <f>(AZ39/AZ$50)</f>
        <v>3.896360184610417E-3</v>
      </c>
      <c r="BA40" s="261"/>
      <c r="BJ40" s="258"/>
      <c r="BK40" s="258"/>
      <c r="BL40" s="20"/>
    </row>
    <row r="41" spans="3:64" ht="9" customHeight="1">
      <c r="C41" s="210"/>
      <c r="D41" s="259"/>
      <c r="E41" s="259"/>
      <c r="F41" s="259"/>
      <c r="G41" s="259"/>
      <c r="H41" s="259"/>
      <c r="I41" s="259"/>
      <c r="J41" s="259"/>
      <c r="K41" s="259"/>
      <c r="L41" s="259"/>
      <c r="M41" s="259"/>
      <c r="N41" s="259"/>
      <c r="O41" s="259"/>
      <c r="P41" s="259"/>
      <c r="Q41" s="259"/>
      <c r="R41" s="260"/>
      <c r="S41" s="260"/>
      <c r="T41" s="260"/>
      <c r="U41" s="260"/>
      <c r="V41" s="260"/>
      <c r="W41" s="260"/>
      <c r="X41" s="260"/>
      <c r="Y41" s="260"/>
      <c r="Z41" s="260"/>
      <c r="AA41" s="260"/>
      <c r="AB41" s="260"/>
      <c r="AC41" s="260"/>
      <c r="AD41" s="260"/>
      <c r="AE41" s="260"/>
      <c r="AF41" s="260"/>
      <c r="AG41" s="260"/>
      <c r="AH41" s="260"/>
      <c r="AI41" s="260"/>
      <c r="AJ41" s="260"/>
      <c r="AK41" s="260"/>
      <c r="AL41" s="260"/>
      <c r="AM41" s="260"/>
      <c r="AN41" s="260"/>
      <c r="AO41" s="260"/>
      <c r="AP41" s="260"/>
      <c r="AQ41" s="260"/>
      <c r="AR41" s="260"/>
      <c r="AS41" s="260"/>
      <c r="AT41" s="260"/>
      <c r="AU41" s="260"/>
      <c r="AV41" s="260"/>
      <c r="AW41" s="260"/>
      <c r="AX41" s="260"/>
      <c r="AY41" s="260"/>
      <c r="AZ41" s="260"/>
      <c r="BA41" s="4"/>
      <c r="BJ41" s="256"/>
      <c r="BK41" s="256"/>
      <c r="BL41" s="20"/>
    </row>
    <row r="42" spans="3:64">
      <c r="C42" s="210" t="s">
        <v>87</v>
      </c>
      <c r="D42" s="259"/>
      <c r="E42" s="259"/>
      <c r="F42" s="259"/>
      <c r="G42" s="259"/>
      <c r="H42" s="259"/>
      <c r="I42" s="259"/>
      <c r="J42" s="259"/>
      <c r="K42" s="259"/>
      <c r="L42" s="259"/>
      <c r="M42" s="259"/>
      <c r="N42" s="259"/>
      <c r="O42" s="259"/>
      <c r="P42" s="259"/>
      <c r="Q42" s="259"/>
      <c r="R42" s="260"/>
      <c r="S42" s="260"/>
      <c r="T42" s="260"/>
      <c r="U42" s="260"/>
      <c r="V42" s="260"/>
      <c r="W42" s="260"/>
      <c r="X42" s="260"/>
      <c r="Y42" s="260"/>
      <c r="Z42" s="260"/>
      <c r="AA42" s="260"/>
      <c r="AB42" s="260"/>
      <c r="AC42" s="260"/>
      <c r="AD42" s="260"/>
      <c r="AE42" s="260"/>
      <c r="AF42" s="260"/>
      <c r="AG42" s="260"/>
      <c r="AH42" s="257">
        <v>0</v>
      </c>
      <c r="AI42" s="257">
        <v>2.3845431599999998</v>
      </c>
      <c r="AJ42" s="257">
        <v>2.3545383899999996</v>
      </c>
      <c r="AK42" s="257">
        <v>1.6860108800000002</v>
      </c>
      <c r="AL42" s="257">
        <v>4.5654077100000006</v>
      </c>
      <c r="AM42" s="257">
        <v>4.1199021399999998</v>
      </c>
      <c r="AN42" s="257">
        <v>2.96</v>
      </c>
      <c r="AO42" s="257">
        <v>3.96</v>
      </c>
      <c r="AP42" s="257">
        <v>4.96</v>
      </c>
      <c r="AQ42" s="257">
        <v>5.96</v>
      </c>
      <c r="AR42" s="257">
        <v>6.96</v>
      </c>
      <c r="AS42" s="257">
        <v>7.96</v>
      </c>
      <c r="AT42" s="257">
        <v>8.9600000000000009</v>
      </c>
      <c r="AU42" s="257">
        <v>9.9600000000000009</v>
      </c>
      <c r="AV42" s="257">
        <v>10.96</v>
      </c>
      <c r="AW42" s="257">
        <v>11.96</v>
      </c>
      <c r="AX42" s="257">
        <v>7.9101926000000011</v>
      </c>
      <c r="AY42" s="257">
        <f>'[9]Table 2.2 Country of Origin'!$H$20</f>
        <v>7.226035340000001</v>
      </c>
      <c r="AZ42" s="257">
        <f>'[9]Table 2.2 Country of Origin'!$M$20</f>
        <v>4.7421719099999988</v>
      </c>
      <c r="BA42" s="4"/>
      <c r="BJ42" s="258"/>
      <c r="BK42" s="258"/>
      <c r="BL42" s="20"/>
    </row>
    <row r="43" spans="3:64">
      <c r="C43" s="210"/>
      <c r="D43" s="259"/>
      <c r="E43" s="259"/>
      <c r="F43" s="259"/>
      <c r="G43" s="259"/>
      <c r="H43" s="259"/>
      <c r="I43" s="259"/>
      <c r="J43" s="259"/>
      <c r="K43" s="259"/>
      <c r="L43" s="259"/>
      <c r="M43" s="259"/>
      <c r="N43" s="259"/>
      <c r="O43" s="259"/>
      <c r="P43" s="259"/>
      <c r="Q43" s="259"/>
      <c r="R43" s="260"/>
      <c r="S43" s="260"/>
      <c r="T43" s="260"/>
      <c r="U43" s="260"/>
      <c r="V43" s="260"/>
      <c r="W43" s="260"/>
      <c r="X43" s="260"/>
      <c r="Y43" s="260"/>
      <c r="Z43" s="260"/>
      <c r="AA43" s="260"/>
      <c r="AB43" s="260"/>
      <c r="AC43" s="260"/>
      <c r="AD43" s="260"/>
      <c r="AE43" s="260"/>
      <c r="AF43" s="260"/>
      <c r="AG43" s="260"/>
      <c r="AH43" s="260">
        <f t="shared" ref="AH43" si="38">(AH42/AH$50)</f>
        <v>0</v>
      </c>
      <c r="AI43" s="260">
        <f>(AI42/AI$50)</f>
        <v>2.6533439160783597E-3</v>
      </c>
      <c r="AJ43" s="260">
        <f>(AJ42/AJ$50)</f>
        <v>3.1624148915181277E-3</v>
      </c>
      <c r="AK43" s="260">
        <f t="shared" ref="AK43" si="39">(AK42/AK$50)</f>
        <v>2.4420644018723686E-3</v>
      </c>
      <c r="AL43" s="260">
        <f t="shared" ref="AL43:AM43" si="40">(AL42/AL$50)</f>
        <v>6.0111676331371924E-3</v>
      </c>
      <c r="AM43" s="260">
        <f t="shared" si="40"/>
        <v>5.4315211977613714E-3</v>
      </c>
      <c r="AN43" s="260">
        <v>4.0000000000000001E-3</v>
      </c>
      <c r="AO43" s="260">
        <v>1.004</v>
      </c>
      <c r="AP43" s="260">
        <v>2.004</v>
      </c>
      <c r="AQ43" s="260">
        <v>3.004</v>
      </c>
      <c r="AR43" s="260">
        <v>4.0039999999999996</v>
      </c>
      <c r="AS43" s="260">
        <v>5.0039999999999996</v>
      </c>
      <c r="AT43" s="260">
        <v>6.0039999999999996</v>
      </c>
      <c r="AU43" s="260">
        <v>7.0039999999999996</v>
      </c>
      <c r="AV43" s="260">
        <v>8.0039999999999996</v>
      </c>
      <c r="AW43" s="260">
        <v>9.0039999999999996</v>
      </c>
      <c r="AX43" s="261">
        <f>(AX42/AX$50)</f>
        <v>9.7133973183605362E-3</v>
      </c>
      <c r="AY43" s="260">
        <f>(AY42/AY$50)</f>
        <v>8.6966555131678461E-3</v>
      </c>
      <c r="AZ43" s="260">
        <f>(AZ42/AZ$50)</f>
        <v>5.5514962243541121E-3</v>
      </c>
      <c r="BA43" s="261"/>
      <c r="BL43" s="20"/>
    </row>
    <row r="44" spans="3:64" hidden="1">
      <c r="C44" s="210"/>
      <c r="D44" s="259"/>
      <c r="E44" s="259"/>
      <c r="F44" s="259"/>
      <c r="G44" s="259"/>
      <c r="H44" s="259"/>
      <c r="I44" s="259"/>
      <c r="J44" s="259"/>
      <c r="K44" s="259"/>
      <c r="L44" s="259"/>
      <c r="M44" s="259"/>
      <c r="N44" s="259"/>
      <c r="O44" s="259"/>
      <c r="P44" s="259"/>
      <c r="Q44" s="259"/>
      <c r="R44" s="260"/>
      <c r="S44" s="260"/>
      <c r="T44" s="260"/>
      <c r="U44" s="260"/>
      <c r="V44" s="260"/>
      <c r="W44" s="260"/>
      <c r="X44" s="260"/>
      <c r="Y44" s="260"/>
      <c r="Z44" s="260"/>
      <c r="AA44" s="260"/>
      <c r="AB44" s="260"/>
      <c r="AC44" s="260"/>
      <c r="AD44" s="260"/>
      <c r="AE44" s="260"/>
      <c r="AF44" s="260"/>
      <c r="AG44" s="260"/>
      <c r="AH44" s="260"/>
      <c r="AI44" s="260"/>
      <c r="AJ44" s="260"/>
      <c r="AK44" s="260"/>
      <c r="AL44" s="260"/>
      <c r="AM44" s="260"/>
      <c r="AN44" s="260"/>
      <c r="AO44" s="260"/>
      <c r="AP44" s="260"/>
      <c r="AQ44" s="260"/>
      <c r="AR44" s="260"/>
      <c r="AS44" s="260"/>
      <c r="AT44" s="260"/>
      <c r="AU44" s="260"/>
      <c r="AV44" s="260"/>
      <c r="AW44" s="260"/>
      <c r="AX44" s="260"/>
      <c r="AY44" s="260"/>
      <c r="AZ44" s="260"/>
      <c r="BJ44" s="256"/>
      <c r="BK44" s="256"/>
      <c r="BL44" s="20"/>
    </row>
    <row r="45" spans="3:64">
      <c r="C45" s="210"/>
      <c r="D45" s="257"/>
      <c r="E45" s="257"/>
      <c r="F45" s="257"/>
      <c r="G45" s="257"/>
      <c r="H45" s="257"/>
      <c r="I45" s="257"/>
      <c r="J45" s="257"/>
      <c r="K45" s="257"/>
      <c r="L45" s="257"/>
      <c r="M45" s="257"/>
      <c r="N45" s="257"/>
      <c r="O45" s="257"/>
      <c r="P45" s="257"/>
      <c r="Q45" s="257"/>
      <c r="R45" s="257"/>
      <c r="S45" s="257"/>
      <c r="T45" s="257"/>
      <c r="U45" s="257"/>
      <c r="V45" s="257"/>
      <c r="W45" s="210"/>
      <c r="X45" s="210"/>
      <c r="Y45" s="210"/>
      <c r="Z45" s="210"/>
      <c r="AA45" s="210"/>
      <c r="AB45" s="262"/>
      <c r="AC45" s="262"/>
      <c r="AD45" s="262"/>
      <c r="AE45" s="262"/>
      <c r="AF45" s="262"/>
      <c r="AG45" s="262"/>
      <c r="AH45" s="262"/>
      <c r="AI45" s="262"/>
      <c r="AJ45" s="262"/>
      <c r="AK45" s="262"/>
      <c r="BJ45" s="258"/>
      <c r="BK45" s="258"/>
      <c r="BL45" s="20"/>
    </row>
    <row r="46" spans="3:64">
      <c r="C46" s="210" t="s">
        <v>88</v>
      </c>
      <c r="D46" s="257">
        <v>2.5617809999999999</v>
      </c>
      <c r="E46" s="257">
        <v>10.995412</v>
      </c>
      <c r="F46" s="257">
        <v>9.1319230000000005</v>
      </c>
      <c r="G46" s="257"/>
      <c r="H46" s="257"/>
      <c r="I46" s="257"/>
      <c r="J46" s="257">
        <v>3.6</v>
      </c>
      <c r="K46" s="257">
        <v>2.5</v>
      </c>
      <c r="L46" s="257">
        <v>6.8</v>
      </c>
      <c r="M46" s="257">
        <v>5.5</v>
      </c>
      <c r="N46" s="257">
        <v>3.6</v>
      </c>
      <c r="O46" s="257">
        <v>5.9</v>
      </c>
      <c r="P46" s="257">
        <v>3.2</v>
      </c>
      <c r="Q46" s="257">
        <v>0</v>
      </c>
      <c r="R46" s="257">
        <v>3.4750000000000001</v>
      </c>
      <c r="S46" s="257">
        <v>0.56399999999999995</v>
      </c>
      <c r="T46" s="257">
        <v>11.411</v>
      </c>
      <c r="U46" s="257">
        <v>6.5</v>
      </c>
      <c r="V46" s="257">
        <v>8.2309999999999999</v>
      </c>
      <c r="W46" s="257">
        <v>13.5</v>
      </c>
      <c r="X46" s="257">
        <v>14.5</v>
      </c>
      <c r="Y46" s="257">
        <v>15.5</v>
      </c>
      <c r="Z46" s="257">
        <v>16.5</v>
      </c>
      <c r="AA46" s="257">
        <v>67.8</v>
      </c>
      <c r="AB46" s="265">
        <v>98.901809000000071</v>
      </c>
      <c r="AC46" s="265">
        <v>85.742827999999918</v>
      </c>
      <c r="AD46" s="265">
        <v>87.342312000000049</v>
      </c>
      <c r="AE46" s="257">
        <v>79.781246630000055</v>
      </c>
      <c r="AF46" s="257">
        <v>62.771525999999994</v>
      </c>
      <c r="AG46" s="257">
        <v>94.104542000000038</v>
      </c>
      <c r="AH46" s="257">
        <v>113.09304300000019</v>
      </c>
      <c r="AI46" s="257">
        <v>14.203111333995707</v>
      </c>
      <c r="AJ46" s="257">
        <v>45.878704806004066</v>
      </c>
      <c r="AK46" s="257">
        <v>43.006648419657381</v>
      </c>
      <c r="AL46" s="257">
        <v>28.235499999999998</v>
      </c>
      <c r="AM46" s="257">
        <v>28.979384201178277</v>
      </c>
      <c r="AN46" s="257">
        <v>31.04</v>
      </c>
      <c r="AO46" s="257">
        <v>32.04</v>
      </c>
      <c r="AP46" s="257">
        <v>33.04</v>
      </c>
      <c r="AQ46" s="257">
        <v>34.04</v>
      </c>
      <c r="AR46" s="257">
        <v>35.04</v>
      </c>
      <c r="AS46" s="257">
        <v>36.04</v>
      </c>
      <c r="AT46" s="257">
        <v>37.04</v>
      </c>
      <c r="AU46" s="257">
        <v>38.04</v>
      </c>
      <c r="AV46" s="257">
        <v>39.04</v>
      </c>
      <c r="AW46" s="257">
        <v>40.04</v>
      </c>
      <c r="AX46" s="4">
        <v>32.527134500961438</v>
      </c>
      <c r="AY46" s="257">
        <v>121.06322672427734</v>
      </c>
      <c r="AZ46" s="257">
        <v>104.72986471423349</v>
      </c>
      <c r="BA46" s="4"/>
      <c r="BL46" s="20"/>
    </row>
    <row r="47" spans="3:64">
      <c r="C47" s="210"/>
      <c r="D47" s="259">
        <f t="shared" ref="D47:Q47" si="41">(D46/D$50)*100</f>
        <v>10.078450250334384</v>
      </c>
      <c r="E47" s="259">
        <f t="shared" si="41"/>
        <v>13.318920608737747</v>
      </c>
      <c r="F47" s="259">
        <f t="shared" si="41"/>
        <v>9.4194018249822022</v>
      </c>
      <c r="G47" s="259"/>
      <c r="H47" s="259"/>
      <c r="I47" s="259"/>
      <c r="J47" s="259">
        <f t="shared" si="41"/>
        <v>3.4715525554484095</v>
      </c>
      <c r="K47" s="259">
        <f t="shared" si="41"/>
        <v>2.1477663230240553</v>
      </c>
      <c r="L47" s="259">
        <f t="shared" si="41"/>
        <v>4.6671242278654779</v>
      </c>
      <c r="M47" s="259">
        <f t="shared" si="41"/>
        <v>3.26603325415677</v>
      </c>
      <c r="N47" s="259">
        <f t="shared" si="41"/>
        <v>1.8547140649149922</v>
      </c>
      <c r="O47" s="259">
        <f t="shared" si="41"/>
        <v>2.8256704980842908</v>
      </c>
      <c r="P47" s="259">
        <f t="shared" si="41"/>
        <v>1.6597510373443987</v>
      </c>
      <c r="Q47" s="259">
        <f t="shared" si="41"/>
        <v>0</v>
      </c>
      <c r="R47" s="260">
        <f t="shared" ref="R47:AH47" si="42">(R46/R$50)</f>
        <v>1.5276404000439609E-2</v>
      </c>
      <c r="S47" s="260">
        <f t="shared" si="42"/>
        <v>2.3719005483968641E-3</v>
      </c>
      <c r="T47" s="260">
        <f t="shared" si="42"/>
        <v>3.8098767657949124E-2</v>
      </c>
      <c r="U47" s="260">
        <f t="shared" si="42"/>
        <v>2.397639247510144E-2</v>
      </c>
      <c r="V47" s="260">
        <f t="shared" si="42"/>
        <v>2.2010787451899036E-2</v>
      </c>
      <c r="W47" s="260">
        <f t="shared" si="42"/>
        <v>3.29591453083267E-2</v>
      </c>
      <c r="X47" s="260">
        <f t="shared" si="42"/>
        <v>3.4546676133250104E-2</v>
      </c>
      <c r="Y47" s="260">
        <f t="shared" si="42"/>
        <v>3.6069831193190016E-2</v>
      </c>
      <c r="Z47" s="260">
        <f t="shared" si="42"/>
        <v>3.75237081610654E-2</v>
      </c>
      <c r="AA47" s="260">
        <f t="shared" si="42"/>
        <v>0.16131680193009129</v>
      </c>
      <c r="AB47" s="260">
        <f t="shared" si="42"/>
        <v>0.18465507707586934</v>
      </c>
      <c r="AC47" s="260">
        <f t="shared" si="42"/>
        <v>0.1838211500040404</v>
      </c>
      <c r="AD47" s="260">
        <f t="shared" si="42"/>
        <v>0.19554876695952214</v>
      </c>
      <c r="AE47" s="260">
        <f t="shared" si="42"/>
        <v>0.15637158359763048</v>
      </c>
      <c r="AF47" s="260">
        <f t="shared" si="42"/>
        <v>9.6611546955780364E-2</v>
      </c>
      <c r="AG47" s="260">
        <f t="shared" si="42"/>
        <v>0.10564991126700263</v>
      </c>
      <c r="AH47" s="260">
        <f t="shared" si="42"/>
        <v>0.1421288868764973</v>
      </c>
      <c r="AI47" s="260">
        <f>(AI46/AI$50)</f>
        <v>1.5804175692689541E-2</v>
      </c>
      <c r="AJ47" s="260">
        <f>(AJ46/AJ$50)</f>
        <v>6.1620358325128681E-2</v>
      </c>
      <c r="AK47" s="260">
        <f t="shared" ref="AK47" si="43">(AK46/AK$50)</f>
        <v>6.2292009141415403E-2</v>
      </c>
      <c r="AL47" s="260">
        <f t="shared" ref="AL47:AM47" si="44">(AL46/AL$50)</f>
        <v>3.7177035324506683E-2</v>
      </c>
      <c r="AM47" s="260">
        <f t="shared" si="44"/>
        <v>3.8205310281173528E-2</v>
      </c>
      <c r="AN47" s="260">
        <v>0.04</v>
      </c>
      <c r="AO47" s="260">
        <v>1.04</v>
      </c>
      <c r="AP47" s="260">
        <v>2.04</v>
      </c>
      <c r="AQ47" s="260">
        <v>3.04</v>
      </c>
      <c r="AR47" s="260">
        <v>4.04</v>
      </c>
      <c r="AS47" s="260">
        <v>5.04</v>
      </c>
      <c r="AT47" s="260">
        <v>6.04</v>
      </c>
      <c r="AU47" s="260">
        <v>7.04</v>
      </c>
      <c r="AV47" s="260">
        <v>8.0399999999999991</v>
      </c>
      <c r="AW47" s="260">
        <v>9.0399999999999991</v>
      </c>
      <c r="AX47" s="261">
        <f>(AX46/AX$50)</f>
        <v>3.9942008622595525E-2</v>
      </c>
      <c r="AY47" s="260">
        <f>(AY46/AY$50)</f>
        <v>0.14570163701047928</v>
      </c>
      <c r="AZ47" s="260">
        <f>(AZ46/AZ$50)</f>
        <v>0.12260362120406222</v>
      </c>
      <c r="BA47" s="261"/>
      <c r="BJ47" s="256"/>
      <c r="BK47" s="256"/>
      <c r="BL47" s="20"/>
    </row>
    <row r="48" spans="3:64">
      <c r="C48" s="210"/>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63"/>
      <c r="AC48" s="263"/>
      <c r="AD48" s="263"/>
      <c r="AE48" s="210"/>
      <c r="AF48" s="210"/>
      <c r="AG48" s="210"/>
      <c r="AH48" s="210"/>
      <c r="AI48" s="210"/>
      <c r="AJ48" s="210"/>
      <c r="AK48" s="210"/>
      <c r="BJ48" s="258"/>
      <c r="BK48" s="258"/>
      <c r="BL48" s="20"/>
    </row>
    <row r="49" spans="1:64">
      <c r="C49" s="210"/>
      <c r="D49" s="257"/>
      <c r="E49" s="257"/>
      <c r="F49" s="257"/>
      <c r="G49" s="257"/>
      <c r="H49" s="257"/>
      <c r="I49" s="257"/>
      <c r="J49" s="257"/>
      <c r="K49" s="257"/>
      <c r="L49" s="257"/>
      <c r="M49" s="257"/>
      <c r="N49" s="257"/>
      <c r="O49" s="257"/>
      <c r="P49" s="257"/>
      <c r="Q49" s="257"/>
      <c r="R49" s="257"/>
      <c r="S49" s="257"/>
      <c r="T49" s="257"/>
      <c r="U49" s="257"/>
      <c r="V49" s="257"/>
      <c r="W49" s="210"/>
      <c r="X49" s="210"/>
      <c r="Y49" s="210"/>
      <c r="Z49" s="210"/>
      <c r="AA49" s="210"/>
      <c r="AB49" s="262"/>
      <c r="AC49" s="262"/>
      <c r="AD49" s="262"/>
      <c r="AE49" s="210"/>
      <c r="AF49" s="210"/>
      <c r="AG49" s="210"/>
      <c r="AH49" s="210"/>
      <c r="AI49" s="210"/>
      <c r="AJ49" s="210"/>
      <c r="AK49" s="210"/>
      <c r="BL49" s="20"/>
    </row>
    <row r="50" spans="1:64">
      <c r="C50" s="208" t="s">
        <v>74</v>
      </c>
      <c r="D50" s="266">
        <f t="shared" ref="D50:AH50" si="45">+D12+D18+D21+D24+D27+D30+D33+D36+D39+D46+D42</f>
        <v>25.418402</v>
      </c>
      <c r="E50" s="266">
        <f t="shared" si="45"/>
        <v>82.554828000000001</v>
      </c>
      <c r="F50" s="266">
        <f t="shared" si="45"/>
        <v>96.948014000000001</v>
      </c>
      <c r="G50" s="266">
        <f t="shared" si="45"/>
        <v>0</v>
      </c>
      <c r="H50" s="266">
        <f t="shared" si="45"/>
        <v>0</v>
      </c>
      <c r="I50" s="266">
        <f t="shared" si="45"/>
        <v>0</v>
      </c>
      <c r="J50" s="266">
        <f t="shared" si="45"/>
        <v>103.69999999999999</v>
      </c>
      <c r="K50" s="266">
        <f t="shared" si="45"/>
        <v>116.39999999999998</v>
      </c>
      <c r="L50" s="266">
        <f t="shared" si="45"/>
        <v>145.69999999999999</v>
      </c>
      <c r="M50" s="266">
        <f t="shared" si="45"/>
        <v>168.39999999999998</v>
      </c>
      <c r="N50" s="266">
        <f t="shared" si="45"/>
        <v>194.10000000000002</v>
      </c>
      <c r="O50" s="266">
        <f t="shared" si="45"/>
        <v>208.80000000000004</v>
      </c>
      <c r="P50" s="266">
        <f t="shared" si="45"/>
        <v>192.79999999999998</v>
      </c>
      <c r="Q50" s="266">
        <f t="shared" si="45"/>
        <v>239.3</v>
      </c>
      <c r="R50" s="266">
        <f t="shared" si="45"/>
        <v>227.47499999999999</v>
      </c>
      <c r="S50" s="266">
        <f t="shared" si="45"/>
        <v>237.78399999999999</v>
      </c>
      <c r="T50" s="266">
        <f t="shared" si="45"/>
        <v>299.51099999999997</v>
      </c>
      <c r="U50" s="266">
        <f t="shared" si="45"/>
        <v>271.09999999999997</v>
      </c>
      <c r="V50" s="266">
        <f t="shared" si="45"/>
        <v>373.95299999999997</v>
      </c>
      <c r="W50" s="266">
        <f t="shared" si="45"/>
        <v>409.59800000000001</v>
      </c>
      <c r="X50" s="266">
        <f t="shared" si="45"/>
        <v>419.72200000000004</v>
      </c>
      <c r="Y50" s="266">
        <f t="shared" si="45"/>
        <v>429.72200000000004</v>
      </c>
      <c r="Z50" s="266">
        <f t="shared" si="45"/>
        <v>439.72200000000004</v>
      </c>
      <c r="AA50" s="266">
        <f t="shared" si="45"/>
        <v>420.291</v>
      </c>
      <c r="AB50" s="266">
        <f t="shared" si="45"/>
        <v>535.60297700000001</v>
      </c>
      <c r="AC50" s="266">
        <f t="shared" si="45"/>
        <v>466.44702199999995</v>
      </c>
      <c r="AD50" s="266">
        <f t="shared" si="45"/>
        <v>446.65232800000001</v>
      </c>
      <c r="AE50" s="266">
        <f t="shared" si="45"/>
        <v>510.20297163000009</v>
      </c>
      <c r="AF50" s="266">
        <f t="shared" si="45"/>
        <v>649.73109299999999</v>
      </c>
      <c r="AG50" s="266">
        <f t="shared" si="45"/>
        <v>890.72050200000001</v>
      </c>
      <c r="AH50" s="266">
        <f t="shared" si="45"/>
        <v>795.70765300000016</v>
      </c>
      <c r="AI50" s="266">
        <f>+AI12+AI18+AI21+AI24+AI27+AI30+AI33+AI36+AI39+AI46+AI42</f>
        <v>898.69358644029558</v>
      </c>
      <c r="AJ50" s="266">
        <f t="shared" ref="AJ50:AX50" si="46">+AJ12+AJ18+AJ21+AJ24+AJ27+AJ30+AJ33+AJ36+AJ39+AJ46+AJ42</f>
        <v>744.53810482459994</v>
      </c>
      <c r="AK50" s="266">
        <f t="shared" si="46"/>
        <v>690.40393804000814</v>
      </c>
      <c r="AL50" s="266">
        <f t="shared" si="46"/>
        <v>759.48767171833833</v>
      </c>
      <c r="AM50" s="266">
        <f t="shared" si="46"/>
        <v>758.51717962511827</v>
      </c>
      <c r="AN50" s="266">
        <f t="shared" si="46"/>
        <v>774.45999999999992</v>
      </c>
      <c r="AO50" s="266">
        <f t="shared" si="46"/>
        <v>785.45999999999992</v>
      </c>
      <c r="AP50" s="266">
        <f t="shared" si="46"/>
        <v>796.45999999999992</v>
      </c>
      <c r="AQ50" s="266">
        <f t="shared" si="46"/>
        <v>807.45999999999992</v>
      </c>
      <c r="AR50" s="266">
        <f t="shared" si="46"/>
        <v>818.45999999999992</v>
      </c>
      <c r="AS50" s="266">
        <f t="shared" si="46"/>
        <v>829.45999999999992</v>
      </c>
      <c r="AT50" s="266">
        <f t="shared" si="46"/>
        <v>840.45999999999992</v>
      </c>
      <c r="AU50" s="266">
        <f t="shared" si="46"/>
        <v>851.45999999999992</v>
      </c>
      <c r="AV50" s="266">
        <f t="shared" si="46"/>
        <v>862.45999999999992</v>
      </c>
      <c r="AW50" s="266">
        <f t="shared" si="46"/>
        <v>873.45999999999992</v>
      </c>
      <c r="AX50" s="266">
        <f t="shared" si="46"/>
        <v>814.35900753775741</v>
      </c>
      <c r="AY50" s="266">
        <f t="shared" ref="AY50:AZ50" si="47">+AY12+AY18+AY21+AY24+AY27+AY30+AY33+AY36+AY39+AY46+AY42</f>
        <v>830.89819173116166</v>
      </c>
      <c r="AZ50" s="266">
        <f t="shared" si="47"/>
        <v>854.21510136246673</v>
      </c>
      <c r="BA50" s="266"/>
      <c r="BB50" s="90"/>
      <c r="BC50" s="90"/>
      <c r="BD50" s="90"/>
      <c r="BE50" s="90"/>
      <c r="BF50" s="90"/>
      <c r="BG50" s="90"/>
      <c r="BH50" s="90"/>
      <c r="BI50" s="90"/>
      <c r="BL50" s="20"/>
    </row>
    <row r="51" spans="1:64">
      <c r="C51" s="334"/>
      <c r="D51" s="267">
        <v>1</v>
      </c>
      <c r="E51" s="267">
        <v>1</v>
      </c>
      <c r="F51" s="267">
        <v>1</v>
      </c>
      <c r="G51" s="267"/>
      <c r="H51" s="267"/>
      <c r="I51" s="267"/>
      <c r="J51" s="267">
        <v>1</v>
      </c>
      <c r="K51" s="267">
        <v>1</v>
      </c>
      <c r="L51" s="267">
        <v>1</v>
      </c>
      <c r="M51" s="267">
        <v>1</v>
      </c>
      <c r="N51" s="267">
        <v>1</v>
      </c>
      <c r="O51" s="267">
        <v>1</v>
      </c>
      <c r="P51" s="267">
        <v>1</v>
      </c>
      <c r="Q51" s="267">
        <v>1</v>
      </c>
      <c r="R51" s="267">
        <f t="shared" ref="R51:Z51" si="48">R47+R40+R31+R34+R19+R25+R22+R16+R13</f>
        <v>1.1068249258160239</v>
      </c>
      <c r="S51" s="267">
        <f t="shared" si="48"/>
        <v>1.1034552366853951</v>
      </c>
      <c r="T51" s="267">
        <f t="shared" si="48"/>
        <v>1.0757568169449538</v>
      </c>
      <c r="U51" s="267">
        <f t="shared" si="48"/>
        <v>1.1213574326816673</v>
      </c>
      <c r="V51" s="267">
        <f t="shared" si="48"/>
        <v>1.0948568402981125</v>
      </c>
      <c r="W51" s="267">
        <f t="shared" si="48"/>
        <v>1.0618606536164727</v>
      </c>
      <c r="X51" s="267">
        <f t="shared" si="48"/>
        <v>1.0576905666131391</v>
      </c>
      <c r="Y51" s="267">
        <f t="shared" si="48"/>
        <v>1.0540209716979814</v>
      </c>
      <c r="Z51" s="267">
        <f t="shared" si="48"/>
        <v>1.0505182820054488</v>
      </c>
      <c r="AA51" s="267">
        <f>AA47+AA40+AA31+AA34+AA19+AA25+AA22+AA16+AA13</f>
        <v>1.0760282756471111</v>
      </c>
      <c r="AB51" s="268">
        <f t="shared" ref="AB51:AG51" si="49">+AB13+AB16+AB19+AB22+AB25+AB28+AB31+AB34+AB37+AB40+AB47</f>
        <v>1.0734028033604452</v>
      </c>
      <c r="AC51" s="268">
        <f t="shared" si="49"/>
        <v>1.1031054604953614</v>
      </c>
      <c r="AD51" s="268">
        <f t="shared" si="49"/>
        <v>1.1105850880060788</v>
      </c>
      <c r="AE51" s="268">
        <f t="shared" si="49"/>
        <v>1.0705229134300172</v>
      </c>
      <c r="AF51" s="268">
        <f t="shared" si="49"/>
        <v>1.1064399822404682</v>
      </c>
      <c r="AG51" s="268">
        <f t="shared" si="49"/>
        <v>1.0961019756565569</v>
      </c>
      <c r="AH51" s="268">
        <f>+AH13+AH16+AH19+AH22+AH25+AH28+AH31+AH34+AH37+AH40+AH47</f>
        <v>0.99999999999999989</v>
      </c>
      <c r="AI51" s="268">
        <f>+AI13+AI19+AI22+AI25+AI28+AI31+AI34+AI37+AI40+AI47+AI43</f>
        <v>1</v>
      </c>
      <c r="AJ51" s="268">
        <f t="shared" ref="AJ51:AX51" si="50">+AJ13+AJ19+AJ22+AJ25+AJ28+AJ31+AJ34+AJ37+AJ40+AJ47+AJ43</f>
        <v>1.0000000000000002</v>
      </c>
      <c r="AK51" s="268">
        <f t="shared" si="50"/>
        <v>0.99999999999999978</v>
      </c>
      <c r="AL51" s="268">
        <f t="shared" si="50"/>
        <v>0.99999999999999967</v>
      </c>
      <c r="AM51" s="268">
        <f t="shared" si="50"/>
        <v>0.99999999999999989</v>
      </c>
      <c r="AN51" s="268">
        <f t="shared" si="50"/>
        <v>1.0000560648710071</v>
      </c>
      <c r="AO51" s="268">
        <f t="shared" si="50"/>
        <v>11.999999999999998</v>
      </c>
      <c r="AP51" s="268">
        <f t="shared" si="50"/>
        <v>23</v>
      </c>
      <c r="AQ51" s="268">
        <f t="shared" si="50"/>
        <v>34</v>
      </c>
      <c r="AR51" s="268">
        <f t="shared" si="50"/>
        <v>45</v>
      </c>
      <c r="AS51" s="268">
        <f t="shared" si="50"/>
        <v>56</v>
      </c>
      <c r="AT51" s="268">
        <f t="shared" si="50"/>
        <v>67</v>
      </c>
      <c r="AU51" s="268">
        <f t="shared" si="50"/>
        <v>78.000000000000014</v>
      </c>
      <c r="AV51" s="268">
        <f t="shared" si="50"/>
        <v>88.999999999999986</v>
      </c>
      <c r="AW51" s="268">
        <f t="shared" si="50"/>
        <v>99.999999999999986</v>
      </c>
      <c r="AX51" s="268">
        <f t="shared" si="50"/>
        <v>0.99999999999999989</v>
      </c>
      <c r="AY51" s="268">
        <f t="shared" ref="AY51:AZ51" si="51">+AY13+AY19+AY22+AY25+AY28+AY31+AY34+AY37+AY40+AY47+AY43</f>
        <v>0.99999999999999989</v>
      </c>
      <c r="AZ51" s="268">
        <f t="shared" si="51"/>
        <v>0.99999999999999989</v>
      </c>
      <c r="BA51" s="268"/>
      <c r="BJ51" s="269"/>
      <c r="BK51" s="269"/>
      <c r="BL51" s="251"/>
    </row>
    <row r="52" spans="1:64">
      <c r="C52" s="210"/>
      <c r="D52" s="210"/>
      <c r="E52" s="210"/>
      <c r="F52" s="210"/>
      <c r="G52" s="210"/>
      <c r="H52" s="210"/>
      <c r="I52" s="210"/>
      <c r="J52" s="210"/>
      <c r="K52" s="210"/>
      <c r="L52" s="210"/>
      <c r="M52" s="210"/>
      <c r="N52" s="210"/>
      <c r="O52" s="210"/>
      <c r="P52" s="210"/>
      <c r="Q52" s="210"/>
      <c r="R52" s="267"/>
      <c r="S52" s="267"/>
      <c r="T52" s="267"/>
      <c r="U52" s="267"/>
      <c r="V52" s="267"/>
      <c r="W52" s="267"/>
      <c r="X52" s="267"/>
      <c r="Y52" s="267"/>
      <c r="Z52" s="267"/>
      <c r="AA52" s="267"/>
      <c r="AB52" s="268"/>
      <c r="AC52" s="268"/>
      <c r="AD52" s="268"/>
      <c r="AE52" s="268"/>
      <c r="AF52" s="268"/>
      <c r="AG52" s="268"/>
      <c r="AH52" s="268"/>
      <c r="AI52" s="268"/>
      <c r="AJ52" s="268"/>
      <c r="AK52" s="268"/>
      <c r="AL52" s="268"/>
      <c r="AM52" s="268"/>
      <c r="AN52" s="268"/>
      <c r="BL52" s="20"/>
    </row>
    <row r="53" spans="1:64">
      <c r="A53" s="208" t="s">
        <v>55</v>
      </c>
      <c r="AB53" s="270"/>
      <c r="AC53" s="270"/>
      <c r="AD53" s="270"/>
      <c r="AE53" s="270"/>
      <c r="AF53" s="270"/>
      <c r="AG53" s="270"/>
      <c r="AH53" s="270"/>
      <c r="AI53" s="270"/>
      <c r="AJ53" s="270"/>
      <c r="AK53" s="270"/>
      <c r="AL53" s="270"/>
      <c r="AM53" s="270"/>
      <c r="BJ53" s="271"/>
      <c r="BK53" s="271"/>
      <c r="BL53" s="251"/>
    </row>
    <row r="54" spans="1:64">
      <c r="A54" s="210" t="s">
        <v>114</v>
      </c>
      <c r="B54" s="272"/>
      <c r="BL54" s="20"/>
    </row>
    <row r="55" spans="1:64">
      <c r="A55" s="210" t="s">
        <v>89</v>
      </c>
      <c r="B55" s="145"/>
      <c r="AY55" s="273"/>
      <c r="AZ55" s="273"/>
      <c r="BB55" s="274"/>
      <c r="BL55" s="20"/>
    </row>
    <row r="56" spans="1:64" ht="14.25" customHeight="1">
      <c r="A56" s="210" t="s">
        <v>115</v>
      </c>
      <c r="B56" s="272"/>
    </row>
    <row r="57" spans="1:64">
      <c r="B57" s="274"/>
      <c r="BB57" s="274"/>
      <c r="BL57" s="20"/>
    </row>
    <row r="58" spans="1:64">
      <c r="A58" s="47" t="s">
        <v>66</v>
      </c>
      <c r="BB58" s="274"/>
      <c r="BL58" s="20"/>
    </row>
    <row r="59" spans="1:64" hidden="1">
      <c r="BL59" s="20"/>
    </row>
    <row r="60" spans="1:64" hidden="1">
      <c r="AB60" s="275" t="s">
        <v>90</v>
      </c>
      <c r="BL60" s="20"/>
    </row>
    <row r="61" spans="1:64">
      <c r="AB61" s="275"/>
      <c r="BL61" s="20"/>
    </row>
    <row r="62" spans="1:64" ht="9" customHeight="1">
      <c r="BL62" s="20"/>
    </row>
    <row r="63" spans="1:64">
      <c r="B63" s="333"/>
      <c r="C63" s="333"/>
      <c r="D63" s="333"/>
      <c r="E63" s="333"/>
      <c r="F63" s="333"/>
      <c r="G63" s="333"/>
      <c r="H63" s="333"/>
      <c r="I63" s="333"/>
      <c r="J63" s="333"/>
      <c r="K63" s="333"/>
      <c r="L63" s="333"/>
      <c r="M63" s="333"/>
      <c r="N63" s="333"/>
      <c r="O63" s="333"/>
      <c r="P63" s="333"/>
      <c r="Q63" s="333"/>
      <c r="R63" s="333"/>
      <c r="S63" s="333"/>
      <c r="T63" s="333"/>
      <c r="U63" s="333"/>
      <c r="V63" s="333"/>
      <c r="W63" s="333"/>
      <c r="X63" s="333"/>
      <c r="Y63" s="333"/>
      <c r="Z63" s="333"/>
      <c r="AA63" s="333"/>
      <c r="AB63" s="333"/>
      <c r="AC63" s="333"/>
      <c r="AD63" s="333"/>
      <c r="AE63" s="333"/>
      <c r="AF63" s="333"/>
      <c r="AG63" s="333"/>
      <c r="AH63" s="333"/>
      <c r="AI63" s="333"/>
      <c r="AJ63" s="333"/>
      <c r="AK63" s="333"/>
      <c r="AL63" s="333"/>
      <c r="AM63" s="333"/>
    </row>
    <row r="78" spans="2:64">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row>
    <row r="79" spans="2:64">
      <c r="B79" s="275"/>
      <c r="C79" s="275"/>
      <c r="D79" s="275"/>
      <c r="E79" s="275"/>
      <c r="F79" s="275"/>
      <c r="G79" s="275"/>
      <c r="H79" s="275"/>
      <c r="I79" s="275"/>
      <c r="J79" s="275"/>
      <c r="K79" s="275"/>
      <c r="L79" s="275"/>
      <c r="M79" s="275"/>
      <c r="N79" s="275"/>
      <c r="O79" s="275"/>
      <c r="P79" s="275"/>
      <c r="Q79" s="275"/>
      <c r="R79" s="275"/>
      <c r="S79" s="275"/>
      <c r="T79" s="275"/>
      <c r="U79" s="275"/>
      <c r="V79" s="275"/>
      <c r="W79" s="275"/>
      <c r="BL79" s="275"/>
    </row>
  </sheetData>
  <mergeCells count="1">
    <mergeCell ref="B63:AM63"/>
  </mergeCells>
  <pageMargins left="0.7" right="0.7" top="0.75" bottom="0.75" header="0.3" footer="0.3"/>
  <pageSetup scale="72"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AZ74"/>
  <sheetViews>
    <sheetView zoomScaleNormal="100" zoomScaleSheetLayoutView="100" workbookViewId="0">
      <pane xSplit="4" ySplit="11" topLeftCell="AN12" activePane="bottomRight" state="frozen"/>
      <selection pane="topRight" activeCell="E1" sqref="E1"/>
      <selection pane="bottomLeft" activeCell="A12" sqref="A12"/>
      <selection pane="bottomRight" activeCell="D6" sqref="D6"/>
    </sheetView>
  </sheetViews>
  <sheetFormatPr defaultRowHeight="15" outlineLevelCol="1"/>
  <cols>
    <col min="1" max="1" width="9.140625" style="2"/>
    <col min="2" max="2" width="9.85546875" style="2" customWidth="1"/>
    <col min="3" max="3" width="6.5703125" style="2" customWidth="1"/>
    <col min="4" max="4" width="42.5703125" style="2" customWidth="1"/>
    <col min="5" max="18" width="8.7109375" style="2" customWidth="1" outlineLevel="1"/>
    <col min="19" max="21" width="8.7109375" style="2" customWidth="1"/>
    <col min="22" max="26" width="9" style="2" customWidth="1"/>
    <col min="27" max="33" width="8.85546875" style="2" customWidth="1"/>
    <col min="34" max="38" width="13.28515625" style="2" customWidth="1"/>
    <col min="39" max="39" width="12.42578125" style="2" customWidth="1"/>
    <col min="40" max="40" width="11.7109375" style="2" customWidth="1"/>
    <col min="41" max="46" width="11.5703125" style="2" customWidth="1"/>
    <col min="47" max="49" width="9.140625" style="2"/>
    <col min="50" max="50" width="13.5703125" style="2" customWidth="1"/>
    <col min="51" max="51" width="11.7109375" style="2" customWidth="1"/>
    <col min="52" max="260" width="9.140625" style="2"/>
    <col min="261" max="261" width="8.140625" style="2" customWidth="1"/>
    <col min="262" max="262" width="1.7109375" style="2" customWidth="1"/>
    <col min="263" max="263" width="24.140625" style="2" customWidth="1"/>
    <col min="264" max="294" width="0" style="2" hidden="1" customWidth="1"/>
    <col min="295" max="299" width="13.28515625" style="2" customWidth="1"/>
    <col min="300" max="305" width="9.140625" style="2"/>
    <col min="306" max="306" width="13.5703125" style="2" customWidth="1"/>
    <col min="307" max="307" width="11.7109375" style="2" customWidth="1"/>
    <col min="308" max="516" width="9.140625" style="2"/>
    <col min="517" max="517" width="8.140625" style="2" customWidth="1"/>
    <col min="518" max="518" width="1.7109375" style="2" customWidth="1"/>
    <col min="519" max="519" width="24.140625" style="2" customWidth="1"/>
    <col min="520" max="550" width="0" style="2" hidden="1" customWidth="1"/>
    <col min="551" max="555" width="13.28515625" style="2" customWidth="1"/>
    <col min="556" max="561" width="9.140625" style="2"/>
    <col min="562" max="562" width="13.5703125" style="2" customWidth="1"/>
    <col min="563" max="563" width="11.7109375" style="2" customWidth="1"/>
    <col min="564" max="772" width="9.140625" style="2"/>
    <col min="773" max="773" width="8.140625" style="2" customWidth="1"/>
    <col min="774" max="774" width="1.7109375" style="2" customWidth="1"/>
    <col min="775" max="775" width="24.140625" style="2" customWidth="1"/>
    <col min="776" max="806" width="0" style="2" hidden="1" customWidth="1"/>
    <col min="807" max="811" width="13.28515625" style="2" customWidth="1"/>
    <col min="812" max="817" width="9.140625" style="2"/>
    <col min="818" max="818" width="13.5703125" style="2" customWidth="1"/>
    <col min="819" max="819" width="11.7109375" style="2" customWidth="1"/>
    <col min="820" max="1028" width="9.140625" style="2"/>
    <col min="1029" max="1029" width="8.140625" style="2" customWidth="1"/>
    <col min="1030" max="1030" width="1.7109375" style="2" customWidth="1"/>
    <col min="1031" max="1031" width="24.140625" style="2" customWidth="1"/>
    <col min="1032" max="1062" width="0" style="2" hidden="1" customWidth="1"/>
    <col min="1063" max="1067" width="13.28515625" style="2" customWidth="1"/>
    <col min="1068" max="1073" width="9.140625" style="2"/>
    <col min="1074" max="1074" width="13.5703125" style="2" customWidth="1"/>
    <col min="1075" max="1075" width="11.7109375" style="2" customWidth="1"/>
    <col min="1076" max="1284" width="9.140625" style="2"/>
    <col min="1285" max="1285" width="8.140625" style="2" customWidth="1"/>
    <col min="1286" max="1286" width="1.7109375" style="2" customWidth="1"/>
    <col min="1287" max="1287" width="24.140625" style="2" customWidth="1"/>
    <col min="1288" max="1318" width="0" style="2" hidden="1" customWidth="1"/>
    <col min="1319" max="1323" width="13.28515625" style="2" customWidth="1"/>
    <col min="1324" max="1329" width="9.140625" style="2"/>
    <col min="1330" max="1330" width="13.5703125" style="2" customWidth="1"/>
    <col min="1331" max="1331" width="11.7109375" style="2" customWidth="1"/>
    <col min="1332" max="1540" width="9.140625" style="2"/>
    <col min="1541" max="1541" width="8.140625" style="2" customWidth="1"/>
    <col min="1542" max="1542" width="1.7109375" style="2" customWidth="1"/>
    <col min="1543" max="1543" width="24.140625" style="2" customWidth="1"/>
    <col min="1544" max="1574" width="0" style="2" hidden="1" customWidth="1"/>
    <col min="1575" max="1579" width="13.28515625" style="2" customWidth="1"/>
    <col min="1580" max="1585" width="9.140625" style="2"/>
    <col min="1586" max="1586" width="13.5703125" style="2" customWidth="1"/>
    <col min="1587" max="1587" width="11.7109375" style="2" customWidth="1"/>
    <col min="1588" max="1796" width="9.140625" style="2"/>
    <col min="1797" max="1797" width="8.140625" style="2" customWidth="1"/>
    <col min="1798" max="1798" width="1.7109375" style="2" customWidth="1"/>
    <col min="1799" max="1799" width="24.140625" style="2" customWidth="1"/>
    <col min="1800" max="1830" width="0" style="2" hidden="1" customWidth="1"/>
    <col min="1831" max="1835" width="13.28515625" style="2" customWidth="1"/>
    <col min="1836" max="1841" width="9.140625" style="2"/>
    <col min="1842" max="1842" width="13.5703125" style="2" customWidth="1"/>
    <col min="1843" max="1843" width="11.7109375" style="2" customWidth="1"/>
    <col min="1844" max="2052" width="9.140625" style="2"/>
    <col min="2053" max="2053" width="8.140625" style="2" customWidth="1"/>
    <col min="2054" max="2054" width="1.7109375" style="2" customWidth="1"/>
    <col min="2055" max="2055" width="24.140625" style="2" customWidth="1"/>
    <col min="2056" max="2086" width="0" style="2" hidden="1" customWidth="1"/>
    <col min="2087" max="2091" width="13.28515625" style="2" customWidth="1"/>
    <col min="2092" max="2097" width="9.140625" style="2"/>
    <col min="2098" max="2098" width="13.5703125" style="2" customWidth="1"/>
    <col min="2099" max="2099" width="11.7109375" style="2" customWidth="1"/>
    <col min="2100" max="2308" width="9.140625" style="2"/>
    <col min="2309" max="2309" width="8.140625" style="2" customWidth="1"/>
    <col min="2310" max="2310" width="1.7109375" style="2" customWidth="1"/>
    <col min="2311" max="2311" width="24.140625" style="2" customWidth="1"/>
    <col min="2312" max="2342" width="0" style="2" hidden="1" customWidth="1"/>
    <col min="2343" max="2347" width="13.28515625" style="2" customWidth="1"/>
    <col min="2348" max="2353" width="9.140625" style="2"/>
    <col min="2354" max="2354" width="13.5703125" style="2" customWidth="1"/>
    <col min="2355" max="2355" width="11.7109375" style="2" customWidth="1"/>
    <col min="2356" max="2564" width="9.140625" style="2"/>
    <col min="2565" max="2565" width="8.140625" style="2" customWidth="1"/>
    <col min="2566" max="2566" width="1.7109375" style="2" customWidth="1"/>
    <col min="2567" max="2567" width="24.140625" style="2" customWidth="1"/>
    <col min="2568" max="2598" width="0" style="2" hidden="1" customWidth="1"/>
    <col min="2599" max="2603" width="13.28515625" style="2" customWidth="1"/>
    <col min="2604" max="2609" width="9.140625" style="2"/>
    <col min="2610" max="2610" width="13.5703125" style="2" customWidth="1"/>
    <col min="2611" max="2611" width="11.7109375" style="2" customWidth="1"/>
    <col min="2612" max="2820" width="9.140625" style="2"/>
    <col min="2821" max="2821" width="8.140625" style="2" customWidth="1"/>
    <col min="2822" max="2822" width="1.7109375" style="2" customWidth="1"/>
    <col min="2823" max="2823" width="24.140625" style="2" customWidth="1"/>
    <col min="2824" max="2854" width="0" style="2" hidden="1" customWidth="1"/>
    <col min="2855" max="2859" width="13.28515625" style="2" customWidth="1"/>
    <col min="2860" max="2865" width="9.140625" style="2"/>
    <col min="2866" max="2866" width="13.5703125" style="2" customWidth="1"/>
    <col min="2867" max="2867" width="11.7109375" style="2" customWidth="1"/>
    <col min="2868" max="3076" width="9.140625" style="2"/>
    <col min="3077" max="3077" width="8.140625" style="2" customWidth="1"/>
    <col min="3078" max="3078" width="1.7109375" style="2" customWidth="1"/>
    <col min="3079" max="3079" width="24.140625" style="2" customWidth="1"/>
    <col min="3080" max="3110" width="0" style="2" hidden="1" customWidth="1"/>
    <col min="3111" max="3115" width="13.28515625" style="2" customWidth="1"/>
    <col min="3116" max="3121" width="9.140625" style="2"/>
    <col min="3122" max="3122" width="13.5703125" style="2" customWidth="1"/>
    <col min="3123" max="3123" width="11.7109375" style="2" customWidth="1"/>
    <col min="3124" max="3332" width="9.140625" style="2"/>
    <col min="3333" max="3333" width="8.140625" style="2" customWidth="1"/>
    <col min="3334" max="3334" width="1.7109375" style="2" customWidth="1"/>
    <col min="3335" max="3335" width="24.140625" style="2" customWidth="1"/>
    <col min="3336" max="3366" width="0" style="2" hidden="1" customWidth="1"/>
    <col min="3367" max="3371" width="13.28515625" style="2" customWidth="1"/>
    <col min="3372" max="3377" width="9.140625" style="2"/>
    <col min="3378" max="3378" width="13.5703125" style="2" customWidth="1"/>
    <col min="3379" max="3379" width="11.7109375" style="2" customWidth="1"/>
    <col min="3380" max="3588" width="9.140625" style="2"/>
    <col min="3589" max="3589" width="8.140625" style="2" customWidth="1"/>
    <col min="3590" max="3590" width="1.7109375" style="2" customWidth="1"/>
    <col min="3591" max="3591" width="24.140625" style="2" customWidth="1"/>
    <col min="3592" max="3622" width="0" style="2" hidden="1" customWidth="1"/>
    <col min="3623" max="3627" width="13.28515625" style="2" customWidth="1"/>
    <col min="3628" max="3633" width="9.140625" style="2"/>
    <col min="3634" max="3634" width="13.5703125" style="2" customWidth="1"/>
    <col min="3635" max="3635" width="11.7109375" style="2" customWidth="1"/>
    <col min="3636" max="3844" width="9.140625" style="2"/>
    <col min="3845" max="3845" width="8.140625" style="2" customWidth="1"/>
    <col min="3846" max="3846" width="1.7109375" style="2" customWidth="1"/>
    <col min="3847" max="3847" width="24.140625" style="2" customWidth="1"/>
    <col min="3848" max="3878" width="0" style="2" hidden="1" customWidth="1"/>
    <col min="3879" max="3883" width="13.28515625" style="2" customWidth="1"/>
    <col min="3884" max="3889" width="9.140625" style="2"/>
    <col min="3890" max="3890" width="13.5703125" style="2" customWidth="1"/>
    <col min="3891" max="3891" width="11.7109375" style="2" customWidth="1"/>
    <col min="3892" max="4100" width="9.140625" style="2"/>
    <col min="4101" max="4101" width="8.140625" style="2" customWidth="1"/>
    <col min="4102" max="4102" width="1.7109375" style="2" customWidth="1"/>
    <col min="4103" max="4103" width="24.140625" style="2" customWidth="1"/>
    <col min="4104" max="4134" width="0" style="2" hidden="1" customWidth="1"/>
    <col min="4135" max="4139" width="13.28515625" style="2" customWidth="1"/>
    <col min="4140" max="4145" width="9.140625" style="2"/>
    <col min="4146" max="4146" width="13.5703125" style="2" customWidth="1"/>
    <col min="4147" max="4147" width="11.7109375" style="2" customWidth="1"/>
    <col min="4148" max="4356" width="9.140625" style="2"/>
    <col min="4357" max="4357" width="8.140625" style="2" customWidth="1"/>
    <col min="4358" max="4358" width="1.7109375" style="2" customWidth="1"/>
    <col min="4359" max="4359" width="24.140625" style="2" customWidth="1"/>
    <col min="4360" max="4390" width="0" style="2" hidden="1" customWidth="1"/>
    <col min="4391" max="4395" width="13.28515625" style="2" customWidth="1"/>
    <col min="4396" max="4401" width="9.140625" style="2"/>
    <col min="4402" max="4402" width="13.5703125" style="2" customWidth="1"/>
    <col min="4403" max="4403" width="11.7109375" style="2" customWidth="1"/>
    <col min="4404" max="4612" width="9.140625" style="2"/>
    <col min="4613" max="4613" width="8.140625" style="2" customWidth="1"/>
    <col min="4614" max="4614" width="1.7109375" style="2" customWidth="1"/>
    <col min="4615" max="4615" width="24.140625" style="2" customWidth="1"/>
    <col min="4616" max="4646" width="0" style="2" hidden="1" customWidth="1"/>
    <col min="4647" max="4651" width="13.28515625" style="2" customWidth="1"/>
    <col min="4652" max="4657" width="9.140625" style="2"/>
    <col min="4658" max="4658" width="13.5703125" style="2" customWidth="1"/>
    <col min="4659" max="4659" width="11.7109375" style="2" customWidth="1"/>
    <col min="4660" max="4868" width="9.140625" style="2"/>
    <col min="4869" max="4869" width="8.140625" style="2" customWidth="1"/>
    <col min="4870" max="4870" width="1.7109375" style="2" customWidth="1"/>
    <col min="4871" max="4871" width="24.140625" style="2" customWidth="1"/>
    <col min="4872" max="4902" width="0" style="2" hidden="1" customWidth="1"/>
    <col min="4903" max="4907" width="13.28515625" style="2" customWidth="1"/>
    <col min="4908" max="4913" width="9.140625" style="2"/>
    <col min="4914" max="4914" width="13.5703125" style="2" customWidth="1"/>
    <col min="4915" max="4915" width="11.7109375" style="2" customWidth="1"/>
    <col min="4916" max="5124" width="9.140625" style="2"/>
    <col min="5125" max="5125" width="8.140625" style="2" customWidth="1"/>
    <col min="5126" max="5126" width="1.7109375" style="2" customWidth="1"/>
    <col min="5127" max="5127" width="24.140625" style="2" customWidth="1"/>
    <col min="5128" max="5158" width="0" style="2" hidden="1" customWidth="1"/>
    <col min="5159" max="5163" width="13.28515625" style="2" customWidth="1"/>
    <col min="5164" max="5169" width="9.140625" style="2"/>
    <col min="5170" max="5170" width="13.5703125" style="2" customWidth="1"/>
    <col min="5171" max="5171" width="11.7109375" style="2" customWidth="1"/>
    <col min="5172" max="5380" width="9.140625" style="2"/>
    <col min="5381" max="5381" width="8.140625" style="2" customWidth="1"/>
    <col min="5382" max="5382" width="1.7109375" style="2" customWidth="1"/>
    <col min="5383" max="5383" width="24.140625" style="2" customWidth="1"/>
    <col min="5384" max="5414" width="0" style="2" hidden="1" customWidth="1"/>
    <col min="5415" max="5419" width="13.28515625" style="2" customWidth="1"/>
    <col min="5420" max="5425" width="9.140625" style="2"/>
    <col min="5426" max="5426" width="13.5703125" style="2" customWidth="1"/>
    <col min="5427" max="5427" width="11.7109375" style="2" customWidth="1"/>
    <col min="5428" max="5636" width="9.140625" style="2"/>
    <col min="5637" max="5637" width="8.140625" style="2" customWidth="1"/>
    <col min="5638" max="5638" width="1.7109375" style="2" customWidth="1"/>
    <col min="5639" max="5639" width="24.140625" style="2" customWidth="1"/>
    <col min="5640" max="5670" width="0" style="2" hidden="1" customWidth="1"/>
    <col min="5671" max="5675" width="13.28515625" style="2" customWidth="1"/>
    <col min="5676" max="5681" width="9.140625" style="2"/>
    <col min="5682" max="5682" width="13.5703125" style="2" customWidth="1"/>
    <col min="5683" max="5683" width="11.7109375" style="2" customWidth="1"/>
    <col min="5684" max="5892" width="9.140625" style="2"/>
    <col min="5893" max="5893" width="8.140625" style="2" customWidth="1"/>
    <col min="5894" max="5894" width="1.7109375" style="2" customWidth="1"/>
    <col min="5895" max="5895" width="24.140625" style="2" customWidth="1"/>
    <col min="5896" max="5926" width="0" style="2" hidden="1" customWidth="1"/>
    <col min="5927" max="5931" width="13.28515625" style="2" customWidth="1"/>
    <col min="5932" max="5937" width="9.140625" style="2"/>
    <col min="5938" max="5938" width="13.5703125" style="2" customWidth="1"/>
    <col min="5939" max="5939" width="11.7109375" style="2" customWidth="1"/>
    <col min="5940" max="6148" width="9.140625" style="2"/>
    <col min="6149" max="6149" width="8.140625" style="2" customWidth="1"/>
    <col min="6150" max="6150" width="1.7109375" style="2" customWidth="1"/>
    <col min="6151" max="6151" width="24.140625" style="2" customWidth="1"/>
    <col min="6152" max="6182" width="0" style="2" hidden="1" customWidth="1"/>
    <col min="6183" max="6187" width="13.28515625" style="2" customWidth="1"/>
    <col min="6188" max="6193" width="9.140625" style="2"/>
    <col min="6194" max="6194" width="13.5703125" style="2" customWidth="1"/>
    <col min="6195" max="6195" width="11.7109375" style="2" customWidth="1"/>
    <col min="6196" max="6404" width="9.140625" style="2"/>
    <col min="6405" max="6405" width="8.140625" style="2" customWidth="1"/>
    <col min="6406" max="6406" width="1.7109375" style="2" customWidth="1"/>
    <col min="6407" max="6407" width="24.140625" style="2" customWidth="1"/>
    <col min="6408" max="6438" width="0" style="2" hidden="1" customWidth="1"/>
    <col min="6439" max="6443" width="13.28515625" style="2" customWidth="1"/>
    <col min="6444" max="6449" width="9.140625" style="2"/>
    <col min="6450" max="6450" width="13.5703125" style="2" customWidth="1"/>
    <col min="6451" max="6451" width="11.7109375" style="2" customWidth="1"/>
    <col min="6452" max="6660" width="9.140625" style="2"/>
    <col min="6661" max="6661" width="8.140625" style="2" customWidth="1"/>
    <col min="6662" max="6662" width="1.7109375" style="2" customWidth="1"/>
    <col min="6663" max="6663" width="24.140625" style="2" customWidth="1"/>
    <col min="6664" max="6694" width="0" style="2" hidden="1" customWidth="1"/>
    <col min="6695" max="6699" width="13.28515625" style="2" customWidth="1"/>
    <col min="6700" max="6705" width="9.140625" style="2"/>
    <col min="6706" max="6706" width="13.5703125" style="2" customWidth="1"/>
    <col min="6707" max="6707" width="11.7109375" style="2" customWidth="1"/>
    <col min="6708" max="6916" width="9.140625" style="2"/>
    <col min="6917" max="6917" width="8.140625" style="2" customWidth="1"/>
    <col min="6918" max="6918" width="1.7109375" style="2" customWidth="1"/>
    <col min="6919" max="6919" width="24.140625" style="2" customWidth="1"/>
    <col min="6920" max="6950" width="0" style="2" hidden="1" customWidth="1"/>
    <col min="6951" max="6955" width="13.28515625" style="2" customWidth="1"/>
    <col min="6956" max="6961" width="9.140625" style="2"/>
    <col min="6962" max="6962" width="13.5703125" style="2" customWidth="1"/>
    <col min="6963" max="6963" width="11.7109375" style="2" customWidth="1"/>
    <col min="6964" max="7172" width="9.140625" style="2"/>
    <col min="7173" max="7173" width="8.140625" style="2" customWidth="1"/>
    <col min="7174" max="7174" width="1.7109375" style="2" customWidth="1"/>
    <col min="7175" max="7175" width="24.140625" style="2" customWidth="1"/>
    <col min="7176" max="7206" width="0" style="2" hidden="1" customWidth="1"/>
    <col min="7207" max="7211" width="13.28515625" style="2" customWidth="1"/>
    <col min="7212" max="7217" width="9.140625" style="2"/>
    <col min="7218" max="7218" width="13.5703125" style="2" customWidth="1"/>
    <col min="7219" max="7219" width="11.7109375" style="2" customWidth="1"/>
    <col min="7220" max="7428" width="9.140625" style="2"/>
    <col min="7429" max="7429" width="8.140625" style="2" customWidth="1"/>
    <col min="7430" max="7430" width="1.7109375" style="2" customWidth="1"/>
    <col min="7431" max="7431" width="24.140625" style="2" customWidth="1"/>
    <col min="7432" max="7462" width="0" style="2" hidden="1" customWidth="1"/>
    <col min="7463" max="7467" width="13.28515625" style="2" customWidth="1"/>
    <col min="7468" max="7473" width="9.140625" style="2"/>
    <col min="7474" max="7474" width="13.5703125" style="2" customWidth="1"/>
    <col min="7475" max="7475" width="11.7109375" style="2" customWidth="1"/>
    <col min="7476" max="7684" width="9.140625" style="2"/>
    <col min="7685" max="7685" width="8.140625" style="2" customWidth="1"/>
    <col min="7686" max="7686" width="1.7109375" style="2" customWidth="1"/>
    <col min="7687" max="7687" width="24.140625" style="2" customWidth="1"/>
    <col min="7688" max="7718" width="0" style="2" hidden="1" customWidth="1"/>
    <col min="7719" max="7723" width="13.28515625" style="2" customWidth="1"/>
    <col min="7724" max="7729" width="9.140625" style="2"/>
    <col min="7730" max="7730" width="13.5703125" style="2" customWidth="1"/>
    <col min="7731" max="7731" width="11.7109375" style="2" customWidth="1"/>
    <col min="7732" max="7940" width="9.140625" style="2"/>
    <col min="7941" max="7941" width="8.140625" style="2" customWidth="1"/>
    <col min="7942" max="7942" width="1.7109375" style="2" customWidth="1"/>
    <col min="7943" max="7943" width="24.140625" style="2" customWidth="1"/>
    <col min="7944" max="7974" width="0" style="2" hidden="1" customWidth="1"/>
    <col min="7975" max="7979" width="13.28515625" style="2" customWidth="1"/>
    <col min="7980" max="7985" width="9.140625" style="2"/>
    <col min="7986" max="7986" width="13.5703125" style="2" customWidth="1"/>
    <col min="7987" max="7987" width="11.7109375" style="2" customWidth="1"/>
    <col min="7988" max="8196" width="9.140625" style="2"/>
    <col min="8197" max="8197" width="8.140625" style="2" customWidth="1"/>
    <col min="8198" max="8198" width="1.7109375" style="2" customWidth="1"/>
    <col min="8199" max="8199" width="24.140625" style="2" customWidth="1"/>
    <col min="8200" max="8230" width="0" style="2" hidden="1" customWidth="1"/>
    <col min="8231" max="8235" width="13.28515625" style="2" customWidth="1"/>
    <col min="8236" max="8241" width="9.140625" style="2"/>
    <col min="8242" max="8242" width="13.5703125" style="2" customWidth="1"/>
    <col min="8243" max="8243" width="11.7109375" style="2" customWidth="1"/>
    <col min="8244" max="8452" width="9.140625" style="2"/>
    <col min="8453" max="8453" width="8.140625" style="2" customWidth="1"/>
    <col min="8454" max="8454" width="1.7109375" style="2" customWidth="1"/>
    <col min="8455" max="8455" width="24.140625" style="2" customWidth="1"/>
    <col min="8456" max="8486" width="0" style="2" hidden="1" customWidth="1"/>
    <col min="8487" max="8491" width="13.28515625" style="2" customWidth="1"/>
    <col min="8492" max="8497" width="9.140625" style="2"/>
    <col min="8498" max="8498" width="13.5703125" style="2" customWidth="1"/>
    <col min="8499" max="8499" width="11.7109375" style="2" customWidth="1"/>
    <col min="8500" max="8708" width="9.140625" style="2"/>
    <col min="8709" max="8709" width="8.140625" style="2" customWidth="1"/>
    <col min="8710" max="8710" width="1.7109375" style="2" customWidth="1"/>
    <col min="8711" max="8711" width="24.140625" style="2" customWidth="1"/>
    <col min="8712" max="8742" width="0" style="2" hidden="1" customWidth="1"/>
    <col min="8743" max="8747" width="13.28515625" style="2" customWidth="1"/>
    <col min="8748" max="8753" width="9.140625" style="2"/>
    <col min="8754" max="8754" width="13.5703125" style="2" customWidth="1"/>
    <col min="8755" max="8755" width="11.7109375" style="2" customWidth="1"/>
    <col min="8756" max="8964" width="9.140625" style="2"/>
    <col min="8965" max="8965" width="8.140625" style="2" customWidth="1"/>
    <col min="8966" max="8966" width="1.7109375" style="2" customWidth="1"/>
    <col min="8967" max="8967" width="24.140625" style="2" customWidth="1"/>
    <col min="8968" max="8998" width="0" style="2" hidden="1" customWidth="1"/>
    <col min="8999" max="9003" width="13.28515625" style="2" customWidth="1"/>
    <col min="9004" max="9009" width="9.140625" style="2"/>
    <col min="9010" max="9010" width="13.5703125" style="2" customWidth="1"/>
    <col min="9011" max="9011" width="11.7109375" style="2" customWidth="1"/>
    <col min="9012" max="9220" width="9.140625" style="2"/>
    <col min="9221" max="9221" width="8.140625" style="2" customWidth="1"/>
    <col min="9222" max="9222" width="1.7109375" style="2" customWidth="1"/>
    <col min="9223" max="9223" width="24.140625" style="2" customWidth="1"/>
    <col min="9224" max="9254" width="0" style="2" hidden="1" customWidth="1"/>
    <col min="9255" max="9259" width="13.28515625" style="2" customWidth="1"/>
    <col min="9260" max="9265" width="9.140625" style="2"/>
    <col min="9266" max="9266" width="13.5703125" style="2" customWidth="1"/>
    <col min="9267" max="9267" width="11.7109375" style="2" customWidth="1"/>
    <col min="9268" max="9476" width="9.140625" style="2"/>
    <col min="9477" max="9477" width="8.140625" style="2" customWidth="1"/>
    <col min="9478" max="9478" width="1.7109375" style="2" customWidth="1"/>
    <col min="9479" max="9479" width="24.140625" style="2" customWidth="1"/>
    <col min="9480" max="9510" width="0" style="2" hidden="1" customWidth="1"/>
    <col min="9511" max="9515" width="13.28515625" style="2" customWidth="1"/>
    <col min="9516" max="9521" width="9.140625" style="2"/>
    <col min="9522" max="9522" width="13.5703125" style="2" customWidth="1"/>
    <col min="9523" max="9523" width="11.7109375" style="2" customWidth="1"/>
    <col min="9524" max="9732" width="9.140625" style="2"/>
    <col min="9733" max="9733" width="8.140625" style="2" customWidth="1"/>
    <col min="9734" max="9734" width="1.7109375" style="2" customWidth="1"/>
    <col min="9735" max="9735" width="24.140625" style="2" customWidth="1"/>
    <col min="9736" max="9766" width="0" style="2" hidden="1" customWidth="1"/>
    <col min="9767" max="9771" width="13.28515625" style="2" customWidth="1"/>
    <col min="9772" max="9777" width="9.140625" style="2"/>
    <col min="9778" max="9778" width="13.5703125" style="2" customWidth="1"/>
    <col min="9779" max="9779" width="11.7109375" style="2" customWidth="1"/>
    <col min="9780" max="9988" width="9.140625" style="2"/>
    <col min="9989" max="9989" width="8.140625" style="2" customWidth="1"/>
    <col min="9990" max="9990" width="1.7109375" style="2" customWidth="1"/>
    <col min="9991" max="9991" width="24.140625" style="2" customWidth="1"/>
    <col min="9992" max="10022" width="0" style="2" hidden="1" customWidth="1"/>
    <col min="10023" max="10027" width="13.28515625" style="2" customWidth="1"/>
    <col min="10028" max="10033" width="9.140625" style="2"/>
    <col min="10034" max="10034" width="13.5703125" style="2" customWidth="1"/>
    <col min="10035" max="10035" width="11.7109375" style="2" customWidth="1"/>
    <col min="10036" max="10244" width="9.140625" style="2"/>
    <col min="10245" max="10245" width="8.140625" style="2" customWidth="1"/>
    <col min="10246" max="10246" width="1.7109375" style="2" customWidth="1"/>
    <col min="10247" max="10247" width="24.140625" style="2" customWidth="1"/>
    <col min="10248" max="10278" width="0" style="2" hidden="1" customWidth="1"/>
    <col min="10279" max="10283" width="13.28515625" style="2" customWidth="1"/>
    <col min="10284" max="10289" width="9.140625" style="2"/>
    <col min="10290" max="10290" width="13.5703125" style="2" customWidth="1"/>
    <col min="10291" max="10291" width="11.7109375" style="2" customWidth="1"/>
    <col min="10292" max="10500" width="9.140625" style="2"/>
    <col min="10501" max="10501" width="8.140625" style="2" customWidth="1"/>
    <col min="10502" max="10502" width="1.7109375" style="2" customWidth="1"/>
    <col min="10503" max="10503" width="24.140625" style="2" customWidth="1"/>
    <col min="10504" max="10534" width="0" style="2" hidden="1" customWidth="1"/>
    <col min="10535" max="10539" width="13.28515625" style="2" customWidth="1"/>
    <col min="10540" max="10545" width="9.140625" style="2"/>
    <col min="10546" max="10546" width="13.5703125" style="2" customWidth="1"/>
    <col min="10547" max="10547" width="11.7109375" style="2" customWidth="1"/>
    <col min="10548" max="10756" width="9.140625" style="2"/>
    <col min="10757" max="10757" width="8.140625" style="2" customWidth="1"/>
    <col min="10758" max="10758" width="1.7109375" style="2" customWidth="1"/>
    <col min="10759" max="10759" width="24.140625" style="2" customWidth="1"/>
    <col min="10760" max="10790" width="0" style="2" hidden="1" customWidth="1"/>
    <col min="10791" max="10795" width="13.28515625" style="2" customWidth="1"/>
    <col min="10796" max="10801" width="9.140625" style="2"/>
    <col min="10802" max="10802" width="13.5703125" style="2" customWidth="1"/>
    <col min="10803" max="10803" width="11.7109375" style="2" customWidth="1"/>
    <col min="10804" max="11012" width="9.140625" style="2"/>
    <col min="11013" max="11013" width="8.140625" style="2" customWidth="1"/>
    <col min="11014" max="11014" width="1.7109375" style="2" customWidth="1"/>
    <col min="11015" max="11015" width="24.140625" style="2" customWidth="1"/>
    <col min="11016" max="11046" width="0" style="2" hidden="1" customWidth="1"/>
    <col min="11047" max="11051" width="13.28515625" style="2" customWidth="1"/>
    <col min="11052" max="11057" width="9.140625" style="2"/>
    <col min="11058" max="11058" width="13.5703125" style="2" customWidth="1"/>
    <col min="11059" max="11059" width="11.7109375" style="2" customWidth="1"/>
    <col min="11060" max="11268" width="9.140625" style="2"/>
    <col min="11269" max="11269" width="8.140625" style="2" customWidth="1"/>
    <col min="11270" max="11270" width="1.7109375" style="2" customWidth="1"/>
    <col min="11271" max="11271" width="24.140625" style="2" customWidth="1"/>
    <col min="11272" max="11302" width="0" style="2" hidden="1" customWidth="1"/>
    <col min="11303" max="11307" width="13.28515625" style="2" customWidth="1"/>
    <col min="11308" max="11313" width="9.140625" style="2"/>
    <col min="11314" max="11314" width="13.5703125" style="2" customWidth="1"/>
    <col min="11315" max="11315" width="11.7109375" style="2" customWidth="1"/>
    <col min="11316" max="11524" width="9.140625" style="2"/>
    <col min="11525" max="11525" width="8.140625" style="2" customWidth="1"/>
    <col min="11526" max="11526" width="1.7109375" style="2" customWidth="1"/>
    <col min="11527" max="11527" width="24.140625" style="2" customWidth="1"/>
    <col min="11528" max="11558" width="0" style="2" hidden="1" customWidth="1"/>
    <col min="11559" max="11563" width="13.28515625" style="2" customWidth="1"/>
    <col min="11564" max="11569" width="9.140625" style="2"/>
    <col min="11570" max="11570" width="13.5703125" style="2" customWidth="1"/>
    <col min="11571" max="11571" width="11.7109375" style="2" customWidth="1"/>
    <col min="11572" max="11780" width="9.140625" style="2"/>
    <col min="11781" max="11781" width="8.140625" style="2" customWidth="1"/>
    <col min="11782" max="11782" width="1.7109375" style="2" customWidth="1"/>
    <col min="11783" max="11783" width="24.140625" style="2" customWidth="1"/>
    <col min="11784" max="11814" width="0" style="2" hidden="1" customWidth="1"/>
    <col min="11815" max="11819" width="13.28515625" style="2" customWidth="1"/>
    <col min="11820" max="11825" width="9.140625" style="2"/>
    <col min="11826" max="11826" width="13.5703125" style="2" customWidth="1"/>
    <col min="11827" max="11827" width="11.7109375" style="2" customWidth="1"/>
    <col min="11828" max="12036" width="9.140625" style="2"/>
    <col min="12037" max="12037" width="8.140625" style="2" customWidth="1"/>
    <col min="12038" max="12038" width="1.7109375" style="2" customWidth="1"/>
    <col min="12039" max="12039" width="24.140625" style="2" customWidth="1"/>
    <col min="12040" max="12070" width="0" style="2" hidden="1" customWidth="1"/>
    <col min="12071" max="12075" width="13.28515625" style="2" customWidth="1"/>
    <col min="12076" max="12081" width="9.140625" style="2"/>
    <col min="12082" max="12082" width="13.5703125" style="2" customWidth="1"/>
    <col min="12083" max="12083" width="11.7109375" style="2" customWidth="1"/>
    <col min="12084" max="12292" width="9.140625" style="2"/>
    <col min="12293" max="12293" width="8.140625" style="2" customWidth="1"/>
    <col min="12294" max="12294" width="1.7109375" style="2" customWidth="1"/>
    <col min="12295" max="12295" width="24.140625" style="2" customWidth="1"/>
    <col min="12296" max="12326" width="0" style="2" hidden="1" customWidth="1"/>
    <col min="12327" max="12331" width="13.28515625" style="2" customWidth="1"/>
    <col min="12332" max="12337" width="9.140625" style="2"/>
    <col min="12338" max="12338" width="13.5703125" style="2" customWidth="1"/>
    <col min="12339" max="12339" width="11.7109375" style="2" customWidth="1"/>
    <col min="12340" max="12548" width="9.140625" style="2"/>
    <col min="12549" max="12549" width="8.140625" style="2" customWidth="1"/>
    <col min="12550" max="12550" width="1.7109375" style="2" customWidth="1"/>
    <col min="12551" max="12551" width="24.140625" style="2" customWidth="1"/>
    <col min="12552" max="12582" width="0" style="2" hidden="1" customWidth="1"/>
    <col min="12583" max="12587" width="13.28515625" style="2" customWidth="1"/>
    <col min="12588" max="12593" width="9.140625" style="2"/>
    <col min="12594" max="12594" width="13.5703125" style="2" customWidth="1"/>
    <col min="12595" max="12595" width="11.7109375" style="2" customWidth="1"/>
    <col min="12596" max="12804" width="9.140625" style="2"/>
    <col min="12805" max="12805" width="8.140625" style="2" customWidth="1"/>
    <col min="12806" max="12806" width="1.7109375" style="2" customWidth="1"/>
    <col min="12807" max="12807" width="24.140625" style="2" customWidth="1"/>
    <col min="12808" max="12838" width="0" style="2" hidden="1" customWidth="1"/>
    <col min="12839" max="12843" width="13.28515625" style="2" customWidth="1"/>
    <col min="12844" max="12849" width="9.140625" style="2"/>
    <col min="12850" max="12850" width="13.5703125" style="2" customWidth="1"/>
    <col min="12851" max="12851" width="11.7109375" style="2" customWidth="1"/>
    <col min="12852" max="13060" width="9.140625" style="2"/>
    <col min="13061" max="13061" width="8.140625" style="2" customWidth="1"/>
    <col min="13062" max="13062" width="1.7109375" style="2" customWidth="1"/>
    <col min="13063" max="13063" width="24.140625" style="2" customWidth="1"/>
    <col min="13064" max="13094" width="0" style="2" hidden="1" customWidth="1"/>
    <col min="13095" max="13099" width="13.28515625" style="2" customWidth="1"/>
    <col min="13100" max="13105" width="9.140625" style="2"/>
    <col min="13106" max="13106" width="13.5703125" style="2" customWidth="1"/>
    <col min="13107" max="13107" width="11.7109375" style="2" customWidth="1"/>
    <col min="13108" max="13316" width="9.140625" style="2"/>
    <col min="13317" max="13317" width="8.140625" style="2" customWidth="1"/>
    <col min="13318" max="13318" width="1.7109375" style="2" customWidth="1"/>
    <col min="13319" max="13319" width="24.140625" style="2" customWidth="1"/>
    <col min="13320" max="13350" width="0" style="2" hidden="1" customWidth="1"/>
    <col min="13351" max="13355" width="13.28515625" style="2" customWidth="1"/>
    <col min="13356" max="13361" width="9.140625" style="2"/>
    <col min="13362" max="13362" width="13.5703125" style="2" customWidth="1"/>
    <col min="13363" max="13363" width="11.7109375" style="2" customWidth="1"/>
    <col min="13364" max="13572" width="9.140625" style="2"/>
    <col min="13573" max="13573" width="8.140625" style="2" customWidth="1"/>
    <col min="13574" max="13574" width="1.7109375" style="2" customWidth="1"/>
    <col min="13575" max="13575" width="24.140625" style="2" customWidth="1"/>
    <col min="13576" max="13606" width="0" style="2" hidden="1" customWidth="1"/>
    <col min="13607" max="13611" width="13.28515625" style="2" customWidth="1"/>
    <col min="13612" max="13617" width="9.140625" style="2"/>
    <col min="13618" max="13618" width="13.5703125" style="2" customWidth="1"/>
    <col min="13619" max="13619" width="11.7109375" style="2" customWidth="1"/>
    <col min="13620" max="13828" width="9.140625" style="2"/>
    <col min="13829" max="13829" width="8.140625" style="2" customWidth="1"/>
    <col min="13830" max="13830" width="1.7109375" style="2" customWidth="1"/>
    <col min="13831" max="13831" width="24.140625" style="2" customWidth="1"/>
    <col min="13832" max="13862" width="0" style="2" hidden="1" customWidth="1"/>
    <col min="13863" max="13867" width="13.28515625" style="2" customWidth="1"/>
    <col min="13868" max="13873" width="9.140625" style="2"/>
    <col min="13874" max="13874" width="13.5703125" style="2" customWidth="1"/>
    <col min="13875" max="13875" width="11.7109375" style="2" customWidth="1"/>
    <col min="13876" max="14084" width="9.140625" style="2"/>
    <col min="14085" max="14085" width="8.140625" style="2" customWidth="1"/>
    <col min="14086" max="14086" width="1.7109375" style="2" customWidth="1"/>
    <col min="14087" max="14087" width="24.140625" style="2" customWidth="1"/>
    <col min="14088" max="14118" width="0" style="2" hidden="1" customWidth="1"/>
    <col min="14119" max="14123" width="13.28515625" style="2" customWidth="1"/>
    <col min="14124" max="14129" width="9.140625" style="2"/>
    <col min="14130" max="14130" width="13.5703125" style="2" customWidth="1"/>
    <col min="14131" max="14131" width="11.7109375" style="2" customWidth="1"/>
    <col min="14132" max="14340" width="9.140625" style="2"/>
    <col min="14341" max="14341" width="8.140625" style="2" customWidth="1"/>
    <col min="14342" max="14342" width="1.7109375" style="2" customWidth="1"/>
    <col min="14343" max="14343" width="24.140625" style="2" customWidth="1"/>
    <col min="14344" max="14374" width="0" style="2" hidden="1" customWidth="1"/>
    <col min="14375" max="14379" width="13.28515625" style="2" customWidth="1"/>
    <col min="14380" max="14385" width="9.140625" style="2"/>
    <col min="14386" max="14386" width="13.5703125" style="2" customWidth="1"/>
    <col min="14387" max="14387" width="11.7109375" style="2" customWidth="1"/>
    <col min="14388" max="14596" width="9.140625" style="2"/>
    <col min="14597" max="14597" width="8.140625" style="2" customWidth="1"/>
    <col min="14598" max="14598" width="1.7109375" style="2" customWidth="1"/>
    <col min="14599" max="14599" width="24.140625" style="2" customWidth="1"/>
    <col min="14600" max="14630" width="0" style="2" hidden="1" customWidth="1"/>
    <col min="14631" max="14635" width="13.28515625" style="2" customWidth="1"/>
    <col min="14636" max="14641" width="9.140625" style="2"/>
    <col min="14642" max="14642" width="13.5703125" style="2" customWidth="1"/>
    <col min="14643" max="14643" width="11.7109375" style="2" customWidth="1"/>
    <col min="14644" max="14852" width="9.140625" style="2"/>
    <col min="14853" max="14853" width="8.140625" style="2" customWidth="1"/>
    <col min="14854" max="14854" width="1.7109375" style="2" customWidth="1"/>
    <col min="14855" max="14855" width="24.140625" style="2" customWidth="1"/>
    <col min="14856" max="14886" width="0" style="2" hidden="1" customWidth="1"/>
    <col min="14887" max="14891" width="13.28515625" style="2" customWidth="1"/>
    <col min="14892" max="14897" width="9.140625" style="2"/>
    <col min="14898" max="14898" width="13.5703125" style="2" customWidth="1"/>
    <col min="14899" max="14899" width="11.7109375" style="2" customWidth="1"/>
    <col min="14900" max="15108" width="9.140625" style="2"/>
    <col min="15109" max="15109" width="8.140625" style="2" customWidth="1"/>
    <col min="15110" max="15110" width="1.7109375" style="2" customWidth="1"/>
    <col min="15111" max="15111" width="24.140625" style="2" customWidth="1"/>
    <col min="15112" max="15142" width="0" style="2" hidden="1" customWidth="1"/>
    <col min="15143" max="15147" width="13.28515625" style="2" customWidth="1"/>
    <col min="15148" max="15153" width="9.140625" style="2"/>
    <col min="15154" max="15154" width="13.5703125" style="2" customWidth="1"/>
    <col min="15155" max="15155" width="11.7109375" style="2" customWidth="1"/>
    <col min="15156" max="15364" width="9.140625" style="2"/>
    <col min="15365" max="15365" width="8.140625" style="2" customWidth="1"/>
    <col min="15366" max="15366" width="1.7109375" style="2" customWidth="1"/>
    <col min="15367" max="15367" width="24.140625" style="2" customWidth="1"/>
    <col min="15368" max="15398" width="0" style="2" hidden="1" customWidth="1"/>
    <col min="15399" max="15403" width="13.28515625" style="2" customWidth="1"/>
    <col min="15404" max="15409" width="9.140625" style="2"/>
    <col min="15410" max="15410" width="13.5703125" style="2" customWidth="1"/>
    <col min="15411" max="15411" width="11.7109375" style="2" customWidth="1"/>
    <col min="15412" max="15620" width="9.140625" style="2"/>
    <col min="15621" max="15621" width="8.140625" style="2" customWidth="1"/>
    <col min="15622" max="15622" width="1.7109375" style="2" customWidth="1"/>
    <col min="15623" max="15623" width="24.140625" style="2" customWidth="1"/>
    <col min="15624" max="15654" width="0" style="2" hidden="1" customWidth="1"/>
    <col min="15655" max="15659" width="13.28515625" style="2" customWidth="1"/>
    <col min="15660" max="15665" width="9.140625" style="2"/>
    <col min="15666" max="15666" width="13.5703125" style="2" customWidth="1"/>
    <col min="15667" max="15667" width="11.7109375" style="2" customWidth="1"/>
    <col min="15668" max="15876" width="9.140625" style="2"/>
    <col min="15877" max="15877" width="8.140625" style="2" customWidth="1"/>
    <col min="15878" max="15878" width="1.7109375" style="2" customWidth="1"/>
    <col min="15879" max="15879" width="24.140625" style="2" customWidth="1"/>
    <col min="15880" max="15910" width="0" style="2" hidden="1" customWidth="1"/>
    <col min="15911" max="15915" width="13.28515625" style="2" customWidth="1"/>
    <col min="15916" max="15921" width="9.140625" style="2"/>
    <col min="15922" max="15922" width="13.5703125" style="2" customWidth="1"/>
    <col min="15923" max="15923" width="11.7109375" style="2" customWidth="1"/>
    <col min="15924" max="16132" width="9.140625" style="2"/>
    <col min="16133" max="16133" width="8.140625" style="2" customWidth="1"/>
    <col min="16134" max="16134" width="1.7109375" style="2" customWidth="1"/>
    <col min="16135" max="16135" width="24.140625" style="2" customWidth="1"/>
    <col min="16136" max="16166" width="0" style="2" hidden="1" customWidth="1"/>
    <col min="16167" max="16171" width="13.28515625" style="2" customWidth="1"/>
    <col min="16172" max="16177" width="9.140625" style="2"/>
    <col min="16178" max="16178" width="13.5703125" style="2" customWidth="1"/>
    <col min="16179" max="16179" width="11.7109375" style="2" customWidth="1"/>
    <col min="16180" max="16384" width="9.140625" style="2"/>
  </cols>
  <sheetData>
    <row r="4" spans="1:46">
      <c r="AF4" s="32"/>
      <c r="AG4" s="32"/>
      <c r="AH4" s="32"/>
      <c r="AI4" s="32"/>
      <c r="AJ4" s="32"/>
      <c r="AK4" s="32"/>
      <c r="AL4" s="32"/>
      <c r="AM4" s="32"/>
    </row>
    <row r="5" spans="1:46" ht="15.75" customHeight="1"/>
    <row r="8" spans="1:46" ht="15.75">
      <c r="A8" s="50" t="s">
        <v>242</v>
      </c>
      <c r="B8" s="22"/>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row>
    <row r="11" spans="1:46">
      <c r="E11" s="253">
        <v>1976</v>
      </c>
      <c r="F11" s="253">
        <v>1977</v>
      </c>
      <c r="G11" s="253">
        <v>1978</v>
      </c>
      <c r="H11" s="253">
        <v>1979</v>
      </c>
      <c r="I11" s="253">
        <v>1980</v>
      </c>
      <c r="J11" s="253">
        <v>1981</v>
      </c>
      <c r="K11" s="253">
        <v>1982</v>
      </c>
      <c r="L11" s="253">
        <v>1983</v>
      </c>
      <c r="M11" s="253">
        <v>1984</v>
      </c>
      <c r="N11" s="253">
        <v>1985</v>
      </c>
      <c r="O11" s="253">
        <v>1986</v>
      </c>
      <c r="P11" s="253">
        <v>1987</v>
      </c>
      <c r="Q11" s="253">
        <v>1988</v>
      </c>
      <c r="R11" s="253">
        <v>1989</v>
      </c>
      <c r="S11" s="253">
        <v>1990</v>
      </c>
      <c r="T11" s="253">
        <v>1991</v>
      </c>
      <c r="U11" s="253">
        <v>1992</v>
      </c>
      <c r="V11" s="253">
        <v>1993</v>
      </c>
      <c r="W11" s="254">
        <v>1994</v>
      </c>
      <c r="X11" s="254">
        <v>1995</v>
      </c>
      <c r="Y11" s="254">
        <v>1996</v>
      </c>
      <c r="Z11" s="254">
        <v>1997</v>
      </c>
      <c r="AA11" s="254">
        <v>1998</v>
      </c>
      <c r="AB11" s="254">
        <v>1999</v>
      </c>
      <c r="AC11" s="255">
        <v>2000</v>
      </c>
      <c r="AD11" s="208">
        <v>2001</v>
      </c>
      <c r="AE11" s="208">
        <v>2002</v>
      </c>
      <c r="AF11" s="255">
        <v>2003</v>
      </c>
      <c r="AG11" s="255">
        <v>2004</v>
      </c>
      <c r="AH11" s="255">
        <v>2005</v>
      </c>
      <c r="AI11" s="208">
        <v>2006</v>
      </c>
      <c r="AJ11" s="208">
        <v>2008</v>
      </c>
      <c r="AK11" s="208">
        <v>2009</v>
      </c>
      <c r="AL11" s="208">
        <v>2010</v>
      </c>
      <c r="AM11" s="208">
        <v>2011</v>
      </c>
      <c r="AN11" s="208">
        <v>2012</v>
      </c>
      <c r="AO11" s="208">
        <v>2013</v>
      </c>
      <c r="AP11" s="208">
        <v>2014</v>
      </c>
      <c r="AQ11" s="208">
        <v>2015</v>
      </c>
      <c r="AR11" s="208">
        <v>2016</v>
      </c>
      <c r="AS11" s="208"/>
      <c r="AT11" s="208"/>
    </row>
    <row r="13" spans="1:46">
      <c r="C13" s="335" t="s">
        <v>91</v>
      </c>
      <c r="D13" s="335"/>
      <c r="E13" s="126"/>
      <c r="F13" s="126"/>
      <c r="G13" s="126"/>
      <c r="H13" s="126"/>
      <c r="I13" s="126"/>
      <c r="J13" s="126"/>
      <c r="K13" s="126"/>
      <c r="L13" s="126"/>
      <c r="M13" s="126"/>
      <c r="N13" s="126"/>
      <c r="O13" s="126"/>
      <c r="P13" s="126"/>
      <c r="Q13" s="126"/>
      <c r="R13" s="126"/>
      <c r="S13" s="126"/>
      <c r="T13" s="126"/>
      <c r="U13" s="126"/>
      <c r="V13" s="126"/>
      <c r="W13" s="126"/>
      <c r="X13" s="126"/>
      <c r="Y13" s="126"/>
      <c r="AI13" s="277">
        <f t="shared" ref="AI13" si="0">SUM(AI14:AI19)</f>
        <v>2033</v>
      </c>
      <c r="AJ13" s="277">
        <f t="shared" ref="AJ13:AO13" si="1">SUM(AJ14:AJ19)</f>
        <v>1711</v>
      </c>
      <c r="AK13" s="277">
        <f t="shared" si="1"/>
        <v>1108</v>
      </c>
      <c r="AL13" s="277">
        <f t="shared" si="1"/>
        <v>1009</v>
      </c>
      <c r="AM13" s="277">
        <f t="shared" si="1"/>
        <v>1224</v>
      </c>
      <c r="AN13" s="278">
        <f t="shared" si="1"/>
        <v>1480</v>
      </c>
      <c r="AO13" s="278">
        <f t="shared" si="1"/>
        <v>1342</v>
      </c>
      <c r="AP13" s="278">
        <f>SUM(AP14:AP19)</f>
        <v>1536</v>
      </c>
      <c r="AQ13" s="278">
        <f>SUM(AQ14:AQ19)</f>
        <v>1403</v>
      </c>
      <c r="AR13" s="278">
        <f>SUM(AR14:AR19)</f>
        <v>1685</v>
      </c>
      <c r="AS13" s="278"/>
      <c r="AT13" s="278"/>
    </row>
    <row r="14" spans="1:46">
      <c r="C14" s="279"/>
      <c r="D14" s="279" t="s">
        <v>92</v>
      </c>
      <c r="E14" s="280">
        <v>212</v>
      </c>
      <c r="F14" s="280"/>
      <c r="G14" s="280"/>
      <c r="H14" s="280"/>
      <c r="I14" s="280">
        <v>481</v>
      </c>
      <c r="J14" s="280">
        <v>420</v>
      </c>
      <c r="K14" s="280">
        <v>560</v>
      </c>
      <c r="L14" s="280">
        <v>860</v>
      </c>
      <c r="M14" s="280">
        <v>991</v>
      </c>
      <c r="N14" s="280">
        <v>1112</v>
      </c>
      <c r="O14" s="280">
        <v>1050</v>
      </c>
      <c r="P14" s="280">
        <v>1172</v>
      </c>
      <c r="Q14" s="280">
        <v>1327</v>
      </c>
      <c r="R14" s="280">
        <v>972</v>
      </c>
      <c r="S14" s="280">
        <v>1177</v>
      </c>
      <c r="T14" s="280">
        <v>766</v>
      </c>
      <c r="U14" s="280">
        <v>862</v>
      </c>
      <c r="V14" s="280">
        <v>957</v>
      </c>
      <c r="W14" s="280">
        <v>1136</v>
      </c>
      <c r="X14" s="280">
        <v>1254</v>
      </c>
      <c r="Y14" s="280">
        <v>1245</v>
      </c>
      <c r="Z14" s="281">
        <v>1592</v>
      </c>
      <c r="AA14" s="281">
        <v>1295</v>
      </c>
      <c r="AB14" s="282">
        <v>723</v>
      </c>
      <c r="AC14" s="281">
        <v>1267</v>
      </c>
      <c r="AD14" s="281">
        <v>1195</v>
      </c>
      <c r="AE14" s="281">
        <v>980</v>
      </c>
      <c r="AF14" s="281">
        <f>61+49+46+80+60+74+60+54+62+88+82+145+151</f>
        <v>1012</v>
      </c>
      <c r="AG14" s="281">
        <v>1577</v>
      </c>
      <c r="AH14" s="281">
        <v>2459</v>
      </c>
      <c r="AI14" s="281">
        <v>1352</v>
      </c>
      <c r="AJ14" s="281">
        <v>1246</v>
      </c>
      <c r="AK14" s="281">
        <v>875</v>
      </c>
      <c r="AL14" s="281">
        <v>859</v>
      </c>
      <c r="AM14" s="281">
        <v>1084</v>
      </c>
      <c r="AN14" s="281">
        <v>1290</v>
      </c>
      <c r="AO14" s="281">
        <v>1171</v>
      </c>
      <c r="AP14" s="281">
        <v>1309</v>
      </c>
      <c r="AQ14" s="281">
        <v>1183</v>
      </c>
      <c r="AR14" s="281">
        <v>1399</v>
      </c>
      <c r="AS14" s="281"/>
      <c r="AT14" s="281"/>
    </row>
    <row r="15" spans="1:46">
      <c r="C15" s="279"/>
      <c r="D15" s="279" t="s">
        <v>93</v>
      </c>
      <c r="E15" s="280">
        <v>30</v>
      </c>
      <c r="F15" s="280"/>
      <c r="G15" s="280"/>
      <c r="H15" s="280"/>
      <c r="I15" s="280">
        <v>76</v>
      </c>
      <c r="J15" s="280">
        <v>83</v>
      </c>
      <c r="K15" s="280">
        <v>91</v>
      </c>
      <c r="L15" s="280">
        <v>112</v>
      </c>
      <c r="M15" s="280">
        <v>159</v>
      </c>
      <c r="N15" s="280">
        <v>153</v>
      </c>
      <c r="O15" s="280">
        <v>96</v>
      </c>
      <c r="P15" s="280">
        <v>119</v>
      </c>
      <c r="Q15" s="280">
        <v>141</v>
      </c>
      <c r="R15" s="280">
        <v>164</v>
      </c>
      <c r="S15" s="280">
        <v>166</v>
      </c>
      <c r="T15" s="280">
        <v>98</v>
      </c>
      <c r="U15" s="280">
        <v>124</v>
      </c>
      <c r="V15" s="280">
        <v>123</v>
      </c>
      <c r="W15" s="280">
        <v>132</v>
      </c>
      <c r="X15" s="280">
        <v>162</v>
      </c>
      <c r="Y15" s="280">
        <v>213</v>
      </c>
      <c r="Z15" s="281">
        <v>322</v>
      </c>
      <c r="AA15" s="2">
        <v>262</v>
      </c>
      <c r="AB15" s="281">
        <v>180</v>
      </c>
      <c r="AC15" s="281">
        <v>238</v>
      </c>
      <c r="AD15" s="281">
        <v>198</v>
      </c>
      <c r="AE15" s="281">
        <v>151</v>
      </c>
      <c r="AF15" s="281">
        <f>4+7+10+15+8+7+13+7+17+15+12+12+7</f>
        <v>134</v>
      </c>
      <c r="AG15" s="281">
        <v>390</v>
      </c>
      <c r="AH15" s="281">
        <v>845</v>
      </c>
      <c r="AI15" s="281">
        <v>338</v>
      </c>
      <c r="AJ15" s="281">
        <v>289</v>
      </c>
      <c r="AK15" s="281">
        <v>170</v>
      </c>
      <c r="AL15" s="281">
        <v>95</v>
      </c>
      <c r="AM15" s="281">
        <v>85</v>
      </c>
      <c r="AN15" s="281">
        <v>101</v>
      </c>
      <c r="AO15" s="281">
        <v>95</v>
      </c>
      <c r="AP15" s="281">
        <v>121</v>
      </c>
      <c r="AQ15" s="281">
        <v>169</v>
      </c>
      <c r="AR15" s="281">
        <v>191</v>
      </c>
      <c r="AS15" s="281"/>
      <c r="AT15" s="281"/>
    </row>
    <row r="16" spans="1:46">
      <c r="C16" s="279"/>
      <c r="D16" s="279" t="s">
        <v>94</v>
      </c>
      <c r="E16" s="280">
        <v>4</v>
      </c>
      <c r="F16" s="280"/>
      <c r="G16" s="280"/>
      <c r="H16" s="280"/>
      <c r="I16" s="280">
        <v>3</v>
      </c>
      <c r="J16" s="280">
        <v>1</v>
      </c>
      <c r="K16" s="280">
        <v>6</v>
      </c>
      <c r="L16" s="280">
        <v>9</v>
      </c>
      <c r="M16" s="280">
        <v>34</v>
      </c>
      <c r="N16" s="280">
        <v>28</v>
      </c>
      <c r="O16" s="280">
        <v>28</v>
      </c>
      <c r="P16" s="280">
        <v>47</v>
      </c>
      <c r="Q16" s="280">
        <v>17</v>
      </c>
      <c r="R16" s="280">
        <v>31</v>
      </c>
      <c r="S16" s="280">
        <v>19</v>
      </c>
      <c r="T16" s="280">
        <v>18</v>
      </c>
      <c r="U16" s="280">
        <v>19</v>
      </c>
      <c r="V16" s="280">
        <v>33</v>
      </c>
      <c r="W16" s="280">
        <v>29</v>
      </c>
      <c r="X16" s="280">
        <v>25</v>
      </c>
      <c r="Y16" s="280">
        <v>19</v>
      </c>
      <c r="Z16" s="281">
        <v>54</v>
      </c>
      <c r="AA16" s="2">
        <v>44</v>
      </c>
      <c r="AB16" s="281">
        <v>15</v>
      </c>
      <c r="AC16" s="281">
        <v>42</v>
      </c>
      <c r="AD16" s="281">
        <v>11</v>
      </c>
      <c r="AE16" s="281">
        <v>23</v>
      </c>
      <c r="AF16" s="281">
        <v>12</v>
      </c>
      <c r="AG16" s="281">
        <v>12</v>
      </c>
      <c r="AH16" s="281">
        <v>21</v>
      </c>
      <c r="AI16" s="281">
        <v>12</v>
      </c>
      <c r="AJ16" s="281">
        <v>11</v>
      </c>
      <c r="AK16" s="281">
        <v>8</v>
      </c>
      <c r="AL16" s="281">
        <v>7</v>
      </c>
      <c r="AM16" s="281">
        <v>11</v>
      </c>
      <c r="AN16" s="281">
        <v>5</v>
      </c>
      <c r="AO16" s="281">
        <v>4</v>
      </c>
      <c r="AP16" s="281">
        <v>4</v>
      </c>
      <c r="AQ16" s="281">
        <v>7</v>
      </c>
      <c r="AR16" s="281">
        <v>8</v>
      </c>
      <c r="AS16" s="281"/>
      <c r="AT16" s="281"/>
    </row>
    <row r="17" spans="3:46">
      <c r="C17" s="279"/>
      <c r="D17" s="279" t="s">
        <v>95</v>
      </c>
      <c r="E17" s="280">
        <v>63</v>
      </c>
      <c r="F17" s="280"/>
      <c r="G17" s="280"/>
      <c r="H17" s="280"/>
      <c r="I17" s="280">
        <v>91</v>
      </c>
      <c r="J17" s="280">
        <v>153</v>
      </c>
      <c r="K17" s="280">
        <v>164</v>
      </c>
      <c r="L17" s="280">
        <v>182</v>
      </c>
      <c r="M17" s="280">
        <v>161</v>
      </c>
      <c r="N17" s="280">
        <v>255</v>
      </c>
      <c r="O17" s="280">
        <v>152</v>
      </c>
      <c r="P17" s="280">
        <v>134</v>
      </c>
      <c r="Q17" s="280">
        <v>183</v>
      </c>
      <c r="R17" s="280">
        <v>62</v>
      </c>
      <c r="S17" s="280">
        <v>146</v>
      </c>
      <c r="T17" s="280">
        <v>12</v>
      </c>
      <c r="U17" s="280">
        <v>26</v>
      </c>
      <c r="V17" s="280">
        <v>36</v>
      </c>
      <c r="W17" s="280">
        <v>70</v>
      </c>
      <c r="X17" s="280">
        <v>54</v>
      </c>
      <c r="Y17" s="280">
        <v>28</v>
      </c>
      <c r="Z17" s="281">
        <v>56</v>
      </c>
      <c r="AA17" s="2">
        <v>57</v>
      </c>
      <c r="AB17" s="281">
        <v>41</v>
      </c>
      <c r="AC17" s="281">
        <v>25</v>
      </c>
      <c r="AD17" s="281">
        <v>48</v>
      </c>
      <c r="AE17" s="281">
        <v>26</v>
      </c>
      <c r="AF17" s="281">
        <v>72</v>
      </c>
      <c r="AG17" s="281">
        <v>87</v>
      </c>
      <c r="AH17" s="281">
        <v>270</v>
      </c>
      <c r="AI17" s="281">
        <v>209</v>
      </c>
      <c r="AJ17" s="281">
        <v>126</v>
      </c>
      <c r="AK17" s="281">
        <v>27</v>
      </c>
      <c r="AL17" s="281">
        <v>22</v>
      </c>
      <c r="AM17" s="281">
        <v>29</v>
      </c>
      <c r="AN17" s="281">
        <v>66</v>
      </c>
      <c r="AO17" s="281">
        <v>58</v>
      </c>
      <c r="AP17" s="281">
        <v>91</v>
      </c>
      <c r="AQ17" s="281">
        <v>26</v>
      </c>
      <c r="AR17" s="281">
        <v>57</v>
      </c>
      <c r="AS17" s="281"/>
      <c r="AT17" s="281"/>
    </row>
    <row r="18" spans="3:46">
      <c r="C18" s="279"/>
      <c r="D18" s="279" t="s">
        <v>96</v>
      </c>
      <c r="E18" s="280">
        <v>4</v>
      </c>
      <c r="F18" s="280"/>
      <c r="G18" s="280"/>
      <c r="H18" s="280"/>
      <c r="I18" s="280">
        <v>10</v>
      </c>
      <c r="J18" s="280">
        <v>14</v>
      </c>
      <c r="K18" s="280">
        <v>8</v>
      </c>
      <c r="L18" s="280">
        <v>6</v>
      </c>
      <c r="M18" s="280">
        <v>12</v>
      </c>
      <c r="N18" s="280">
        <v>4</v>
      </c>
      <c r="O18" s="280">
        <v>10</v>
      </c>
      <c r="P18" s="280">
        <v>27</v>
      </c>
      <c r="Q18" s="280">
        <v>14</v>
      </c>
      <c r="R18" s="280">
        <v>18</v>
      </c>
      <c r="S18" s="280">
        <v>16</v>
      </c>
      <c r="T18" s="280">
        <v>16</v>
      </c>
      <c r="U18" s="280">
        <v>15</v>
      </c>
      <c r="V18" s="280">
        <v>4</v>
      </c>
      <c r="W18" s="280">
        <v>18</v>
      </c>
      <c r="X18" s="280">
        <v>11</v>
      </c>
      <c r="Y18" s="280">
        <v>16</v>
      </c>
      <c r="Z18" s="281">
        <v>32</v>
      </c>
      <c r="AA18" s="2">
        <v>31</v>
      </c>
      <c r="AB18" s="281">
        <v>12</v>
      </c>
      <c r="AC18" s="281">
        <v>20</v>
      </c>
      <c r="AD18" s="281">
        <v>16</v>
      </c>
      <c r="AE18" s="281">
        <v>5</v>
      </c>
      <c r="AF18" s="281">
        <f>6+1</f>
        <v>7</v>
      </c>
      <c r="AG18" s="281">
        <v>46</v>
      </c>
      <c r="AH18" s="281">
        <v>20</v>
      </c>
      <c r="AI18" s="281">
        <v>17</v>
      </c>
      <c r="AJ18" s="283" t="s">
        <v>97</v>
      </c>
      <c r="AK18" s="281">
        <v>1</v>
      </c>
      <c r="AL18" s="283" t="s">
        <v>97</v>
      </c>
      <c r="AM18" s="281">
        <v>3</v>
      </c>
      <c r="AN18" s="281">
        <v>0</v>
      </c>
      <c r="AO18" s="281">
        <v>0</v>
      </c>
      <c r="AP18" s="281">
        <v>0</v>
      </c>
      <c r="AQ18" s="281">
        <v>1</v>
      </c>
      <c r="AR18" s="281">
        <v>10</v>
      </c>
      <c r="AS18" s="281"/>
      <c r="AT18" s="281"/>
    </row>
    <row r="19" spans="3:46">
      <c r="C19" s="279"/>
      <c r="D19" s="279" t="s">
        <v>98</v>
      </c>
      <c r="E19" s="280">
        <v>7</v>
      </c>
      <c r="F19" s="280"/>
      <c r="G19" s="280"/>
      <c r="H19" s="280"/>
      <c r="I19" s="280">
        <v>13</v>
      </c>
      <c r="J19" s="280">
        <v>16</v>
      </c>
      <c r="K19" s="280">
        <v>8</v>
      </c>
      <c r="L19" s="280">
        <v>14</v>
      </c>
      <c r="M19" s="280">
        <v>17</v>
      </c>
      <c r="N19" s="280">
        <v>22</v>
      </c>
      <c r="O19" s="280">
        <v>20</v>
      </c>
      <c r="P19" s="280">
        <v>12</v>
      </c>
      <c r="Q19" s="280">
        <v>39</v>
      </c>
      <c r="R19" s="280">
        <v>35</v>
      </c>
      <c r="S19" s="280">
        <v>24</v>
      </c>
      <c r="T19" s="280">
        <v>33</v>
      </c>
      <c r="U19" s="280">
        <v>17</v>
      </c>
      <c r="V19" s="280">
        <v>22</v>
      </c>
      <c r="W19" s="280">
        <v>16</v>
      </c>
      <c r="X19" s="280">
        <v>27</v>
      </c>
      <c r="Y19" s="280">
        <v>49</v>
      </c>
      <c r="Z19" s="281">
        <v>47</v>
      </c>
      <c r="AA19" s="2">
        <v>35</v>
      </c>
      <c r="AB19" s="281">
        <v>2</v>
      </c>
      <c r="AC19" s="281">
        <v>38</v>
      </c>
      <c r="AD19" s="281">
        <v>31</v>
      </c>
      <c r="AE19" s="281">
        <v>23</v>
      </c>
      <c r="AF19" s="281">
        <v>28</v>
      </c>
      <c r="AG19" s="281">
        <v>29</v>
      </c>
      <c r="AH19" s="281">
        <v>43</v>
      </c>
      <c r="AI19" s="281">
        <v>105</v>
      </c>
      <c r="AJ19" s="281">
        <v>39</v>
      </c>
      <c r="AK19" s="281">
        <v>27</v>
      </c>
      <c r="AL19" s="281">
        <v>26</v>
      </c>
      <c r="AM19" s="281">
        <v>12</v>
      </c>
      <c r="AN19" s="281">
        <v>18</v>
      </c>
      <c r="AO19" s="281">
        <v>14</v>
      </c>
      <c r="AP19" s="281">
        <v>11</v>
      </c>
      <c r="AQ19" s="281">
        <v>17</v>
      </c>
      <c r="AR19" s="281">
        <v>20</v>
      </c>
      <c r="AS19" s="281"/>
      <c r="AT19" s="281"/>
    </row>
    <row r="20" spans="3:46">
      <c r="C20" s="276"/>
      <c r="D20" s="276"/>
      <c r="E20" s="280">
        <f>SUM(E14:E19)</f>
        <v>320</v>
      </c>
      <c r="F20" s="280">
        <f t="shared" ref="F20:AH20" si="2">SUM(F14:F19)</f>
        <v>0</v>
      </c>
      <c r="G20" s="280">
        <f t="shared" si="2"/>
        <v>0</v>
      </c>
      <c r="H20" s="280">
        <f t="shared" si="2"/>
        <v>0</v>
      </c>
      <c r="I20" s="280">
        <f t="shared" si="2"/>
        <v>674</v>
      </c>
      <c r="J20" s="280">
        <f t="shared" si="2"/>
        <v>687</v>
      </c>
      <c r="K20" s="280">
        <f t="shared" si="2"/>
        <v>837</v>
      </c>
      <c r="L20" s="280">
        <f t="shared" si="2"/>
        <v>1183</v>
      </c>
      <c r="M20" s="280">
        <f t="shared" si="2"/>
        <v>1374</v>
      </c>
      <c r="N20" s="280">
        <f t="shared" si="2"/>
        <v>1574</v>
      </c>
      <c r="O20" s="280">
        <f t="shared" si="2"/>
        <v>1356</v>
      </c>
      <c r="P20" s="280">
        <f t="shared" si="2"/>
        <v>1511</v>
      </c>
      <c r="Q20" s="280">
        <f t="shared" si="2"/>
        <v>1721</v>
      </c>
      <c r="R20" s="280">
        <f t="shared" si="2"/>
        <v>1282</v>
      </c>
      <c r="S20" s="280">
        <f t="shared" si="2"/>
        <v>1548</v>
      </c>
      <c r="T20" s="280">
        <f t="shared" si="2"/>
        <v>943</v>
      </c>
      <c r="U20" s="280">
        <f t="shared" si="2"/>
        <v>1063</v>
      </c>
      <c r="V20" s="280">
        <f t="shared" si="2"/>
        <v>1175</v>
      </c>
      <c r="W20" s="277">
        <f t="shared" si="2"/>
        <v>1401</v>
      </c>
      <c r="X20" s="277">
        <f t="shared" si="2"/>
        <v>1533</v>
      </c>
      <c r="Y20" s="277">
        <f t="shared" si="2"/>
        <v>1570</v>
      </c>
      <c r="Z20" s="277">
        <f t="shared" si="2"/>
        <v>2103</v>
      </c>
      <c r="AA20" s="277">
        <f t="shared" si="2"/>
        <v>1724</v>
      </c>
      <c r="AB20" s="277">
        <f t="shared" si="2"/>
        <v>973</v>
      </c>
      <c r="AC20" s="277">
        <f t="shared" si="2"/>
        <v>1630</v>
      </c>
      <c r="AD20" s="277">
        <f t="shared" si="2"/>
        <v>1499</v>
      </c>
      <c r="AE20" s="277">
        <f t="shared" si="2"/>
        <v>1208</v>
      </c>
      <c r="AF20" s="277">
        <f t="shared" si="2"/>
        <v>1265</v>
      </c>
      <c r="AG20" s="277">
        <f t="shared" si="2"/>
        <v>2141</v>
      </c>
      <c r="AH20" s="277">
        <f t="shared" si="2"/>
        <v>3658</v>
      </c>
      <c r="AN20" s="281"/>
      <c r="AO20" s="281"/>
      <c r="AP20" s="281"/>
      <c r="AQ20" s="281"/>
      <c r="AR20" s="281"/>
      <c r="AS20" s="281"/>
      <c r="AT20" s="281"/>
    </row>
    <row r="21" spans="3:46">
      <c r="C21" s="336" t="s">
        <v>99</v>
      </c>
      <c r="D21" s="336"/>
      <c r="E21" s="281"/>
      <c r="F21" s="281"/>
      <c r="G21" s="281"/>
      <c r="H21" s="281"/>
      <c r="I21" s="281"/>
      <c r="J21" s="281"/>
      <c r="K21" s="281"/>
      <c r="L21" s="281"/>
      <c r="M21" s="281"/>
      <c r="N21" s="281"/>
      <c r="O21" s="281"/>
      <c r="P21" s="281"/>
      <c r="Q21" s="281"/>
      <c r="R21" s="281"/>
      <c r="S21" s="281"/>
      <c r="T21" s="281"/>
      <c r="U21" s="281"/>
      <c r="V21" s="281"/>
      <c r="W21" s="281"/>
      <c r="X21" s="281"/>
      <c r="Y21" s="281"/>
      <c r="Z21" s="281"/>
      <c r="AI21" s="284">
        <f t="shared" ref="AI21" si="3">SUM(AI22:AI27)</f>
        <v>3244</v>
      </c>
      <c r="AJ21" s="284">
        <f t="shared" ref="AJ21:AO21" si="4">SUM(AJ22:AJ27)</f>
        <v>2019</v>
      </c>
      <c r="AK21" s="284">
        <f t="shared" si="4"/>
        <v>1723</v>
      </c>
      <c r="AL21" s="284">
        <f t="shared" si="4"/>
        <v>982</v>
      </c>
      <c r="AM21" s="284">
        <f t="shared" si="4"/>
        <v>748</v>
      </c>
      <c r="AN21" s="278">
        <f t="shared" si="4"/>
        <v>768</v>
      </c>
      <c r="AO21" s="278">
        <f t="shared" si="4"/>
        <v>825</v>
      </c>
      <c r="AP21" s="278">
        <f>SUM(AP22:AP27)</f>
        <v>1389</v>
      </c>
      <c r="AQ21" s="278">
        <f>SUM(AQ22:AQ27)</f>
        <v>1543</v>
      </c>
      <c r="AR21" s="278">
        <f>SUM(AR22:AR27)</f>
        <v>2115</v>
      </c>
      <c r="AS21" s="278"/>
      <c r="AT21" s="278"/>
    </row>
    <row r="22" spans="3:46">
      <c r="D22" s="279" t="s">
        <v>92</v>
      </c>
      <c r="E22" s="281">
        <v>201</v>
      </c>
      <c r="F22" s="281"/>
      <c r="G22" s="281"/>
      <c r="H22" s="281"/>
      <c r="I22" s="281">
        <v>820</v>
      </c>
      <c r="J22" s="281">
        <v>865</v>
      </c>
      <c r="K22" s="281">
        <v>703</v>
      </c>
      <c r="L22" s="281">
        <v>504</v>
      </c>
      <c r="M22" s="281">
        <v>279</v>
      </c>
      <c r="N22" s="281">
        <v>221</v>
      </c>
      <c r="O22" s="281">
        <v>237</v>
      </c>
      <c r="P22" s="281">
        <v>424</v>
      </c>
      <c r="Q22" s="281">
        <v>517</v>
      </c>
      <c r="R22" s="281">
        <v>520</v>
      </c>
      <c r="S22" s="281">
        <v>517</v>
      </c>
      <c r="T22" s="281">
        <v>423</v>
      </c>
      <c r="U22" s="281">
        <v>404</v>
      </c>
      <c r="V22" s="281">
        <v>408</v>
      </c>
      <c r="W22" s="281">
        <v>619</v>
      </c>
      <c r="X22" s="281">
        <v>613</v>
      </c>
      <c r="Y22" s="281">
        <v>882</v>
      </c>
      <c r="Z22" s="281">
        <v>772</v>
      </c>
      <c r="AA22" s="281">
        <v>873</v>
      </c>
      <c r="AB22" s="281">
        <v>1610</v>
      </c>
      <c r="AC22" s="281">
        <v>1093</v>
      </c>
      <c r="AD22" s="281">
        <v>1006</v>
      </c>
      <c r="AE22" s="281">
        <v>1258</v>
      </c>
      <c r="AF22" s="281">
        <f>100+104+114+123+106+104+89+82+113+124+143+128+409</f>
        <v>1739</v>
      </c>
      <c r="AG22" s="281">
        <v>2301</v>
      </c>
      <c r="AH22" s="281">
        <v>4740</v>
      </c>
      <c r="AI22" s="281">
        <v>2387</v>
      </c>
      <c r="AJ22" s="281">
        <v>1509</v>
      </c>
      <c r="AK22" s="281">
        <v>1262</v>
      </c>
      <c r="AL22" s="281">
        <v>720</v>
      </c>
      <c r="AM22" s="281">
        <v>541</v>
      </c>
      <c r="AN22" s="281">
        <v>631</v>
      </c>
      <c r="AO22" s="281">
        <v>661</v>
      </c>
      <c r="AP22" s="281">
        <v>1058</v>
      </c>
      <c r="AQ22" s="281">
        <v>1269</v>
      </c>
      <c r="AR22" s="281">
        <v>1740</v>
      </c>
      <c r="AS22" s="281"/>
      <c r="AT22" s="281"/>
    </row>
    <row r="23" spans="3:46">
      <c r="D23" s="279" t="s">
        <v>93</v>
      </c>
      <c r="E23" s="281">
        <v>32</v>
      </c>
      <c r="F23" s="281"/>
      <c r="G23" s="281"/>
      <c r="H23" s="281"/>
      <c r="I23" s="281">
        <v>217</v>
      </c>
      <c r="J23" s="281">
        <v>249</v>
      </c>
      <c r="K23" s="281">
        <v>159</v>
      </c>
      <c r="L23" s="281">
        <v>135</v>
      </c>
      <c r="M23" s="281">
        <v>112</v>
      </c>
      <c r="N23" s="281">
        <v>104</v>
      </c>
      <c r="O23" s="281">
        <v>110</v>
      </c>
      <c r="P23" s="281">
        <v>191</v>
      </c>
      <c r="Q23" s="281">
        <v>195</v>
      </c>
      <c r="R23" s="281">
        <v>249</v>
      </c>
      <c r="S23" s="281">
        <v>220</v>
      </c>
      <c r="T23" s="281">
        <v>231</v>
      </c>
      <c r="U23" s="281">
        <v>172</v>
      </c>
      <c r="V23" s="281">
        <v>154</v>
      </c>
      <c r="W23" s="281">
        <v>195</v>
      </c>
      <c r="X23" s="281">
        <v>224</v>
      </c>
      <c r="Y23" s="281">
        <v>265</v>
      </c>
      <c r="Z23" s="281">
        <v>229</v>
      </c>
      <c r="AA23" s="281">
        <v>306</v>
      </c>
      <c r="AB23" s="281">
        <v>160</v>
      </c>
      <c r="AC23" s="281">
        <v>189</v>
      </c>
      <c r="AD23" s="281">
        <v>146</v>
      </c>
      <c r="AE23" s="281">
        <v>147</v>
      </c>
      <c r="AF23" s="281">
        <f>6+12+17+16+10+12+15+19+16+18+35+17+34</f>
        <v>227</v>
      </c>
      <c r="AG23" s="281">
        <v>681</v>
      </c>
      <c r="AH23" s="281">
        <v>1239</v>
      </c>
      <c r="AI23" s="281">
        <v>425</v>
      </c>
      <c r="AJ23" s="281">
        <v>317</v>
      </c>
      <c r="AK23" s="281">
        <v>263</v>
      </c>
      <c r="AL23" s="281">
        <v>126</v>
      </c>
      <c r="AM23" s="281">
        <v>99</v>
      </c>
      <c r="AN23" s="281">
        <v>106</v>
      </c>
      <c r="AO23" s="281">
        <v>94</v>
      </c>
      <c r="AP23" s="281">
        <v>243</v>
      </c>
      <c r="AQ23" s="281">
        <v>165</v>
      </c>
      <c r="AR23" s="281">
        <v>236</v>
      </c>
      <c r="AS23" s="281"/>
      <c r="AT23" s="281"/>
    </row>
    <row r="24" spans="3:46">
      <c r="D24" s="279" t="s">
        <v>94</v>
      </c>
      <c r="E24" s="281">
        <v>3</v>
      </c>
      <c r="F24" s="281"/>
      <c r="G24" s="281"/>
      <c r="H24" s="281"/>
      <c r="I24" s="281">
        <v>13</v>
      </c>
      <c r="J24" s="281">
        <v>11</v>
      </c>
      <c r="K24" s="281">
        <v>9</v>
      </c>
      <c r="L24" s="281">
        <v>2</v>
      </c>
      <c r="M24" s="281">
        <v>4</v>
      </c>
      <c r="N24" s="281">
        <v>3</v>
      </c>
      <c r="O24" s="281">
        <v>1</v>
      </c>
      <c r="P24" s="281">
        <v>16</v>
      </c>
      <c r="Q24" s="281">
        <v>3</v>
      </c>
      <c r="R24" s="281">
        <v>11</v>
      </c>
      <c r="S24" s="281">
        <v>6</v>
      </c>
      <c r="T24" s="281">
        <v>27</v>
      </c>
      <c r="U24" s="281">
        <v>26</v>
      </c>
      <c r="V24" s="281">
        <v>15</v>
      </c>
      <c r="W24" s="281">
        <v>8</v>
      </c>
      <c r="X24" s="281">
        <v>13</v>
      </c>
      <c r="Y24" s="281">
        <v>45</v>
      </c>
      <c r="Z24" s="281">
        <v>29</v>
      </c>
      <c r="AA24" s="281">
        <v>50</v>
      </c>
      <c r="AB24" s="281">
        <v>10</v>
      </c>
      <c r="AC24" s="281">
        <v>22</v>
      </c>
      <c r="AD24" s="281">
        <v>18</v>
      </c>
      <c r="AE24" s="281">
        <v>36</v>
      </c>
      <c r="AF24" s="281">
        <v>58</v>
      </c>
      <c r="AG24" s="281">
        <v>48</v>
      </c>
      <c r="AH24" s="281">
        <v>54</v>
      </c>
      <c r="AI24" s="281">
        <v>24</v>
      </c>
      <c r="AJ24" s="281">
        <v>14</v>
      </c>
      <c r="AK24" s="281">
        <v>22</v>
      </c>
      <c r="AL24" s="281">
        <v>10</v>
      </c>
      <c r="AM24" s="281">
        <v>21</v>
      </c>
      <c r="AN24" s="281">
        <v>5</v>
      </c>
      <c r="AO24" s="281">
        <v>7</v>
      </c>
      <c r="AP24" s="281">
        <v>25</v>
      </c>
      <c r="AQ24" s="281">
        <v>10</v>
      </c>
      <c r="AR24" s="281">
        <v>14</v>
      </c>
      <c r="AS24" s="281"/>
      <c r="AT24" s="281"/>
    </row>
    <row r="25" spans="3:46">
      <c r="D25" s="279" t="s">
        <v>95</v>
      </c>
      <c r="E25" s="281">
        <v>1</v>
      </c>
      <c r="F25" s="281"/>
      <c r="G25" s="281"/>
      <c r="H25" s="281"/>
      <c r="I25" s="281">
        <v>8</v>
      </c>
      <c r="J25" s="281">
        <v>4</v>
      </c>
      <c r="K25" s="281">
        <v>9</v>
      </c>
      <c r="L25" s="281">
        <v>11</v>
      </c>
      <c r="M25" s="281">
        <v>11</v>
      </c>
      <c r="N25" s="281">
        <v>15</v>
      </c>
      <c r="O25" s="281">
        <v>50</v>
      </c>
      <c r="P25" s="281">
        <v>23</v>
      </c>
      <c r="Q25" s="281">
        <v>10</v>
      </c>
      <c r="R25" s="281">
        <v>14</v>
      </c>
      <c r="S25" s="281">
        <v>83</v>
      </c>
      <c r="T25" s="281">
        <v>47</v>
      </c>
      <c r="U25" s="281">
        <v>19</v>
      </c>
      <c r="V25" s="281">
        <v>41</v>
      </c>
      <c r="W25" s="281">
        <v>24</v>
      </c>
      <c r="X25" s="281">
        <v>18</v>
      </c>
      <c r="Y25" s="281">
        <v>26</v>
      </c>
      <c r="Z25" s="281">
        <v>20</v>
      </c>
      <c r="AA25" s="281">
        <v>28</v>
      </c>
      <c r="AB25" s="281">
        <v>43</v>
      </c>
      <c r="AC25" s="281">
        <v>36</v>
      </c>
      <c r="AD25" s="281">
        <v>14</v>
      </c>
      <c r="AE25" s="281">
        <v>15</v>
      </c>
      <c r="AF25" s="281">
        <v>17</v>
      </c>
      <c r="AG25" s="281">
        <v>50</v>
      </c>
      <c r="AH25" s="281">
        <v>50</v>
      </c>
      <c r="AI25" s="281">
        <v>98</v>
      </c>
      <c r="AJ25" s="281">
        <v>98</v>
      </c>
      <c r="AK25" s="281">
        <v>108</v>
      </c>
      <c r="AL25" s="281">
        <v>81</v>
      </c>
      <c r="AM25" s="281">
        <v>58</v>
      </c>
      <c r="AN25" s="281">
        <v>2</v>
      </c>
      <c r="AO25" s="281">
        <v>48</v>
      </c>
      <c r="AP25" s="281">
        <v>48</v>
      </c>
      <c r="AQ25" s="281">
        <v>83</v>
      </c>
      <c r="AR25" s="281">
        <v>63</v>
      </c>
      <c r="AS25" s="281"/>
      <c r="AT25" s="281"/>
    </row>
    <row r="26" spans="3:46">
      <c r="D26" s="279" t="s">
        <v>96</v>
      </c>
      <c r="E26" s="281">
        <v>2</v>
      </c>
      <c r="F26" s="281"/>
      <c r="G26" s="281"/>
      <c r="H26" s="281"/>
      <c r="I26" s="281">
        <v>35</v>
      </c>
      <c r="J26" s="281">
        <v>36</v>
      </c>
      <c r="K26" s="281">
        <v>15</v>
      </c>
      <c r="L26" s="281">
        <v>9</v>
      </c>
      <c r="M26" s="281">
        <v>11</v>
      </c>
      <c r="N26" s="281">
        <v>16</v>
      </c>
      <c r="O26" s="281">
        <v>20</v>
      </c>
      <c r="P26" s="281">
        <v>28</v>
      </c>
      <c r="Q26" s="281">
        <v>42</v>
      </c>
      <c r="R26" s="281">
        <v>35</v>
      </c>
      <c r="S26" s="281">
        <v>22</v>
      </c>
      <c r="T26" s="281">
        <v>19</v>
      </c>
      <c r="U26" s="281">
        <v>52</v>
      </c>
      <c r="V26" s="281">
        <v>23</v>
      </c>
      <c r="W26" s="281">
        <v>22</v>
      </c>
      <c r="X26" s="281">
        <v>26</v>
      </c>
      <c r="Y26" s="281">
        <v>37</v>
      </c>
      <c r="Z26" s="281">
        <v>32</v>
      </c>
      <c r="AA26" s="281">
        <v>10</v>
      </c>
      <c r="AB26" s="281">
        <v>18</v>
      </c>
      <c r="AC26" s="281">
        <v>23</v>
      </c>
      <c r="AD26" s="281">
        <v>19</v>
      </c>
      <c r="AE26" s="281">
        <v>29</v>
      </c>
      <c r="AF26" s="281">
        <f>1+3+1+3+1+1+3+4+3+2+1</f>
        <v>23</v>
      </c>
      <c r="AG26" s="281">
        <v>62</v>
      </c>
      <c r="AH26" s="281">
        <v>102</v>
      </c>
      <c r="AI26" s="281">
        <v>29</v>
      </c>
      <c r="AJ26" s="281">
        <v>10</v>
      </c>
      <c r="AK26" s="281">
        <v>7</v>
      </c>
      <c r="AL26" s="281">
        <v>5</v>
      </c>
      <c r="AM26" s="281">
        <v>9</v>
      </c>
      <c r="AN26" s="281">
        <v>2</v>
      </c>
      <c r="AO26" s="281">
        <v>1</v>
      </c>
      <c r="AP26" s="281">
        <v>1</v>
      </c>
      <c r="AQ26" s="281">
        <v>7</v>
      </c>
      <c r="AR26" s="281">
        <v>7</v>
      </c>
      <c r="AS26" s="281"/>
      <c r="AT26" s="281"/>
    </row>
    <row r="27" spans="3:46">
      <c r="D27" s="279" t="s">
        <v>98</v>
      </c>
      <c r="E27" s="281">
        <v>8</v>
      </c>
      <c r="F27" s="281"/>
      <c r="G27" s="281"/>
      <c r="H27" s="281"/>
      <c r="I27" s="281">
        <v>21</v>
      </c>
      <c r="J27" s="281">
        <v>27</v>
      </c>
      <c r="K27" s="281">
        <v>15</v>
      </c>
      <c r="L27" s="281">
        <v>27</v>
      </c>
      <c r="M27" s="281">
        <v>15</v>
      </c>
      <c r="N27" s="281">
        <v>21</v>
      </c>
      <c r="O27" s="281">
        <v>14</v>
      </c>
      <c r="P27" s="281">
        <v>36</v>
      </c>
      <c r="Q27" s="281">
        <v>98</v>
      </c>
      <c r="R27" s="281">
        <v>43</v>
      </c>
      <c r="S27" s="281">
        <v>19</v>
      </c>
      <c r="T27" s="281">
        <v>54</v>
      </c>
      <c r="U27" s="281">
        <v>37</v>
      </c>
      <c r="V27" s="281">
        <v>22</v>
      </c>
      <c r="W27" s="281">
        <v>14</v>
      </c>
      <c r="X27" s="281">
        <v>46</v>
      </c>
      <c r="Y27" s="281">
        <v>73</v>
      </c>
      <c r="Z27" s="281">
        <v>19</v>
      </c>
      <c r="AA27" s="281">
        <v>30</v>
      </c>
      <c r="AB27" s="281">
        <v>3</v>
      </c>
      <c r="AC27" s="281">
        <v>23</v>
      </c>
      <c r="AD27" s="281">
        <v>26</v>
      </c>
      <c r="AE27" s="281">
        <v>26</v>
      </c>
      <c r="AF27" s="281">
        <f>2+3+1+1+3+1+5+6</f>
        <v>22</v>
      </c>
      <c r="AG27" s="281">
        <v>33</v>
      </c>
      <c r="AH27" s="281">
        <v>60</v>
      </c>
      <c r="AI27" s="281">
        <v>281</v>
      </c>
      <c r="AJ27" s="281">
        <v>71</v>
      </c>
      <c r="AK27" s="281">
        <v>61</v>
      </c>
      <c r="AL27" s="281">
        <v>40</v>
      </c>
      <c r="AM27" s="281">
        <v>20</v>
      </c>
      <c r="AN27" s="281">
        <v>22</v>
      </c>
      <c r="AO27" s="281">
        <v>14</v>
      </c>
      <c r="AP27" s="281">
        <v>14</v>
      </c>
      <c r="AQ27" s="281">
        <v>9</v>
      </c>
      <c r="AR27" s="281">
        <v>55</v>
      </c>
      <c r="AS27" s="281"/>
      <c r="AT27" s="281"/>
    </row>
    <row r="28" spans="3:46">
      <c r="C28" s="252"/>
      <c r="E28" s="284">
        <f>SUM(E22:E27)</f>
        <v>247</v>
      </c>
      <c r="F28" s="284">
        <f t="shared" ref="F28:AH28" si="5">SUM(F22:F27)</f>
        <v>0</v>
      </c>
      <c r="G28" s="284">
        <f t="shared" si="5"/>
        <v>0</v>
      </c>
      <c r="H28" s="284">
        <f t="shared" si="5"/>
        <v>0</v>
      </c>
      <c r="I28" s="284">
        <f t="shared" si="5"/>
        <v>1114</v>
      </c>
      <c r="J28" s="284">
        <f t="shared" si="5"/>
        <v>1192</v>
      </c>
      <c r="K28" s="284">
        <f t="shared" si="5"/>
        <v>910</v>
      </c>
      <c r="L28" s="284">
        <f t="shared" si="5"/>
        <v>688</v>
      </c>
      <c r="M28" s="284">
        <f t="shared" si="5"/>
        <v>432</v>
      </c>
      <c r="N28" s="284">
        <f t="shared" si="5"/>
        <v>380</v>
      </c>
      <c r="O28" s="284">
        <f t="shared" si="5"/>
        <v>432</v>
      </c>
      <c r="P28" s="284">
        <f t="shared" si="5"/>
        <v>718</v>
      </c>
      <c r="Q28" s="284">
        <f t="shared" si="5"/>
        <v>865</v>
      </c>
      <c r="R28" s="284">
        <f t="shared" si="5"/>
        <v>872</v>
      </c>
      <c r="S28" s="284">
        <f t="shared" si="5"/>
        <v>867</v>
      </c>
      <c r="T28" s="284">
        <f t="shared" si="5"/>
        <v>801</v>
      </c>
      <c r="U28" s="284">
        <f t="shared" si="5"/>
        <v>710</v>
      </c>
      <c r="V28" s="284">
        <f t="shared" si="5"/>
        <v>663</v>
      </c>
      <c r="W28" s="284">
        <f t="shared" si="5"/>
        <v>882</v>
      </c>
      <c r="X28" s="284">
        <f t="shared" si="5"/>
        <v>940</v>
      </c>
      <c r="Y28" s="284">
        <f t="shared" si="5"/>
        <v>1328</v>
      </c>
      <c r="Z28" s="284">
        <f t="shared" si="5"/>
        <v>1101</v>
      </c>
      <c r="AA28" s="284">
        <f t="shared" si="5"/>
        <v>1297</v>
      </c>
      <c r="AB28" s="284">
        <f t="shared" si="5"/>
        <v>1844</v>
      </c>
      <c r="AC28" s="284">
        <f t="shared" si="5"/>
        <v>1386</v>
      </c>
      <c r="AD28" s="284">
        <f t="shared" si="5"/>
        <v>1229</v>
      </c>
      <c r="AE28" s="284">
        <f t="shared" si="5"/>
        <v>1511</v>
      </c>
      <c r="AF28" s="284">
        <f t="shared" si="5"/>
        <v>2086</v>
      </c>
      <c r="AG28" s="284">
        <f t="shared" si="5"/>
        <v>3175</v>
      </c>
      <c r="AH28" s="284">
        <f t="shared" si="5"/>
        <v>6245</v>
      </c>
      <c r="AN28" s="281"/>
      <c r="AO28" s="281"/>
      <c r="AP28" s="281"/>
      <c r="AQ28" s="281"/>
      <c r="AR28" s="281"/>
      <c r="AS28" s="281"/>
      <c r="AT28" s="281"/>
    </row>
    <row r="29" spans="3:46">
      <c r="C29" s="336" t="s">
        <v>100</v>
      </c>
      <c r="D29" s="336"/>
      <c r="E29" s="281"/>
      <c r="F29" s="281"/>
      <c r="G29" s="281"/>
      <c r="H29" s="281"/>
      <c r="I29" s="281"/>
      <c r="J29" s="281"/>
      <c r="K29" s="281"/>
      <c r="L29" s="281"/>
      <c r="M29" s="281"/>
      <c r="N29" s="281"/>
      <c r="O29" s="281"/>
      <c r="P29" s="281"/>
      <c r="Q29" s="281"/>
      <c r="R29" s="281"/>
      <c r="S29" s="281"/>
      <c r="T29" s="281"/>
      <c r="U29" s="281"/>
      <c r="V29" s="281"/>
      <c r="W29" s="281"/>
      <c r="X29" s="281"/>
      <c r="Y29" s="281"/>
      <c r="Z29" s="281"/>
      <c r="AI29" s="227">
        <f t="shared" ref="AI29:AI35" si="6">AI21+AI13</f>
        <v>5277</v>
      </c>
      <c r="AJ29" s="227">
        <f>SUM(AJ13+AJ21)</f>
        <v>3730</v>
      </c>
      <c r="AK29" s="227">
        <f>SUM(AK13+AK21)</f>
        <v>2831</v>
      </c>
      <c r="AL29" s="227">
        <f>SUM(AL13+AL21)</f>
        <v>1991</v>
      </c>
      <c r="AM29" s="227">
        <f>SUM(AM13+AM21)</f>
        <v>1972</v>
      </c>
      <c r="AN29" s="278">
        <f>SUM(AN30:AN35)</f>
        <v>2248</v>
      </c>
      <c r="AO29" s="278">
        <f>SUM(AO30:AO35)</f>
        <v>2167</v>
      </c>
      <c r="AP29" s="278">
        <f>SUM(AP30:AP35)</f>
        <v>2925</v>
      </c>
      <c r="AQ29" s="278">
        <v>2946</v>
      </c>
      <c r="AR29" s="278">
        <f>SUM(AR30:AR35)</f>
        <v>3800</v>
      </c>
      <c r="AS29" s="278"/>
      <c r="AT29" s="278"/>
    </row>
    <row r="30" spans="3:46">
      <c r="D30" s="279" t="s">
        <v>92</v>
      </c>
      <c r="E30" s="281">
        <v>413</v>
      </c>
      <c r="F30" s="281"/>
      <c r="G30" s="281"/>
      <c r="H30" s="281"/>
      <c r="I30" s="281">
        <v>1301</v>
      </c>
      <c r="J30" s="281">
        <v>1285</v>
      </c>
      <c r="K30" s="281">
        <v>1263</v>
      </c>
      <c r="L30" s="281">
        <v>1364</v>
      </c>
      <c r="M30" s="281">
        <v>1270</v>
      </c>
      <c r="N30" s="281">
        <v>1333</v>
      </c>
      <c r="O30" s="281">
        <v>1287</v>
      </c>
      <c r="P30" s="281">
        <v>1596</v>
      </c>
      <c r="Q30" s="281">
        <v>1844</v>
      </c>
      <c r="R30" s="281">
        <v>1492</v>
      </c>
      <c r="S30" s="281">
        <f t="shared" ref="S30:AB35" si="7">S22+S14</f>
        <v>1694</v>
      </c>
      <c r="T30" s="281">
        <f t="shared" si="7"/>
        <v>1189</v>
      </c>
      <c r="U30" s="281">
        <f t="shared" si="7"/>
        <v>1266</v>
      </c>
      <c r="V30" s="281">
        <f t="shared" si="7"/>
        <v>1365</v>
      </c>
      <c r="W30" s="281">
        <f t="shared" si="7"/>
        <v>1755</v>
      </c>
      <c r="X30" s="281">
        <f t="shared" si="7"/>
        <v>1867</v>
      </c>
      <c r="Y30" s="281">
        <f t="shared" si="7"/>
        <v>2127</v>
      </c>
      <c r="Z30" s="281">
        <f t="shared" si="7"/>
        <v>2364</v>
      </c>
      <c r="AA30" s="281">
        <f t="shared" si="7"/>
        <v>2168</v>
      </c>
      <c r="AB30" s="281">
        <f t="shared" si="7"/>
        <v>2333</v>
      </c>
      <c r="AC30" s="281">
        <v>2360</v>
      </c>
      <c r="AD30" s="281">
        <v>2201</v>
      </c>
      <c r="AE30" s="281">
        <v>2238</v>
      </c>
      <c r="AF30" s="281">
        <f t="shared" ref="AF30:AH35" si="8">AF22+AF14</f>
        <v>2751</v>
      </c>
      <c r="AG30" s="281">
        <f t="shared" si="8"/>
        <v>3878</v>
      </c>
      <c r="AH30" s="281">
        <f t="shared" si="8"/>
        <v>7199</v>
      </c>
      <c r="AI30" s="281">
        <f t="shared" si="6"/>
        <v>3739</v>
      </c>
      <c r="AJ30" s="281">
        <v>2755</v>
      </c>
      <c r="AK30" s="2">
        <v>2137</v>
      </c>
      <c r="AL30" s="281">
        <f>SUM(AL14+AL22)</f>
        <v>1579</v>
      </c>
      <c r="AM30" s="281">
        <v>1625</v>
      </c>
      <c r="AN30" s="281">
        <v>1921</v>
      </c>
      <c r="AO30" s="281">
        <v>1832</v>
      </c>
      <c r="AP30" s="281">
        <v>2367</v>
      </c>
      <c r="AQ30" s="281">
        <v>2946</v>
      </c>
      <c r="AR30" s="281">
        <v>3139</v>
      </c>
      <c r="AS30" s="281"/>
      <c r="AT30" s="281"/>
    </row>
    <row r="31" spans="3:46">
      <c r="D31" s="279" t="s">
        <v>93</v>
      </c>
      <c r="E31" s="281">
        <v>62</v>
      </c>
      <c r="F31" s="281"/>
      <c r="G31" s="281"/>
      <c r="H31" s="281"/>
      <c r="I31" s="281">
        <v>293</v>
      </c>
      <c r="J31" s="281">
        <v>332</v>
      </c>
      <c r="K31" s="281">
        <v>250</v>
      </c>
      <c r="L31" s="281">
        <v>247</v>
      </c>
      <c r="M31" s="281">
        <v>271</v>
      </c>
      <c r="N31" s="281">
        <v>257</v>
      </c>
      <c r="O31" s="281">
        <v>206</v>
      </c>
      <c r="P31" s="281">
        <v>310</v>
      </c>
      <c r="Q31" s="281">
        <v>336</v>
      </c>
      <c r="R31" s="281">
        <v>413</v>
      </c>
      <c r="S31" s="281">
        <f t="shared" si="7"/>
        <v>386</v>
      </c>
      <c r="T31" s="281">
        <f t="shared" si="7"/>
        <v>329</v>
      </c>
      <c r="U31" s="281">
        <f t="shared" si="7"/>
        <v>296</v>
      </c>
      <c r="V31" s="281">
        <f t="shared" si="7"/>
        <v>277</v>
      </c>
      <c r="W31" s="281">
        <f t="shared" si="7"/>
        <v>327</v>
      </c>
      <c r="X31" s="281">
        <f t="shared" si="7"/>
        <v>386</v>
      </c>
      <c r="Y31" s="281">
        <f t="shared" si="7"/>
        <v>478</v>
      </c>
      <c r="Z31" s="281">
        <v>551</v>
      </c>
      <c r="AA31" s="281">
        <f t="shared" si="7"/>
        <v>568</v>
      </c>
      <c r="AB31" s="281">
        <f t="shared" si="7"/>
        <v>340</v>
      </c>
      <c r="AC31" s="281">
        <v>427</v>
      </c>
      <c r="AD31" s="281">
        <v>344</v>
      </c>
      <c r="AE31" s="281">
        <v>298</v>
      </c>
      <c r="AF31" s="281">
        <f t="shared" si="8"/>
        <v>361</v>
      </c>
      <c r="AG31" s="281">
        <f t="shared" si="8"/>
        <v>1071</v>
      </c>
      <c r="AH31" s="281">
        <f t="shared" si="8"/>
        <v>2084</v>
      </c>
      <c r="AI31" s="281">
        <f t="shared" si="6"/>
        <v>763</v>
      </c>
      <c r="AJ31" s="281">
        <v>606</v>
      </c>
      <c r="AK31" s="2">
        <v>433</v>
      </c>
      <c r="AL31" s="281">
        <f>SUM(AL15+AL23)</f>
        <v>221</v>
      </c>
      <c r="AM31" s="281">
        <v>184</v>
      </c>
      <c r="AN31" s="281">
        <v>207</v>
      </c>
      <c r="AO31" s="281">
        <v>189</v>
      </c>
      <c r="AP31" s="281">
        <v>364</v>
      </c>
      <c r="AQ31" s="281">
        <v>334</v>
      </c>
      <c r="AR31" s="281">
        <v>427</v>
      </c>
      <c r="AS31" s="281"/>
      <c r="AT31" s="281"/>
    </row>
    <row r="32" spans="3:46">
      <c r="D32" s="279" t="s">
        <v>94</v>
      </c>
      <c r="E32" s="281">
        <v>7</v>
      </c>
      <c r="F32" s="281"/>
      <c r="G32" s="281"/>
      <c r="H32" s="281"/>
      <c r="I32" s="281">
        <v>16</v>
      </c>
      <c r="J32" s="281">
        <v>12</v>
      </c>
      <c r="K32" s="281">
        <v>15</v>
      </c>
      <c r="L32" s="281">
        <v>11</v>
      </c>
      <c r="M32" s="281">
        <v>38</v>
      </c>
      <c r="N32" s="281">
        <v>31</v>
      </c>
      <c r="O32" s="281">
        <v>29</v>
      </c>
      <c r="P32" s="281">
        <v>63</v>
      </c>
      <c r="Q32" s="281">
        <v>20</v>
      </c>
      <c r="R32" s="281">
        <v>42</v>
      </c>
      <c r="S32" s="281">
        <f t="shared" si="7"/>
        <v>25</v>
      </c>
      <c r="T32" s="281">
        <f t="shared" si="7"/>
        <v>45</v>
      </c>
      <c r="U32" s="281">
        <f t="shared" si="7"/>
        <v>45</v>
      </c>
      <c r="V32" s="281">
        <f t="shared" si="7"/>
        <v>48</v>
      </c>
      <c r="W32" s="281">
        <f t="shared" si="7"/>
        <v>37</v>
      </c>
      <c r="X32" s="281">
        <f t="shared" si="7"/>
        <v>38</v>
      </c>
      <c r="Y32" s="281">
        <f t="shared" si="7"/>
        <v>64</v>
      </c>
      <c r="Z32" s="281">
        <v>83</v>
      </c>
      <c r="AA32" s="281">
        <f t="shared" si="7"/>
        <v>94</v>
      </c>
      <c r="AB32" s="281">
        <f t="shared" si="7"/>
        <v>25</v>
      </c>
      <c r="AC32" s="281">
        <v>64</v>
      </c>
      <c r="AD32" s="281">
        <v>29</v>
      </c>
      <c r="AE32" s="281">
        <v>59</v>
      </c>
      <c r="AF32" s="281">
        <f t="shared" si="8"/>
        <v>70</v>
      </c>
      <c r="AG32" s="281">
        <f t="shared" si="8"/>
        <v>60</v>
      </c>
      <c r="AH32" s="281">
        <f t="shared" si="8"/>
        <v>75</v>
      </c>
      <c r="AI32" s="281">
        <f t="shared" si="6"/>
        <v>36</v>
      </c>
      <c r="AJ32" s="281">
        <v>25</v>
      </c>
      <c r="AK32" s="2">
        <v>30</v>
      </c>
      <c r="AL32" s="281">
        <f>SUM(AL16+AL24)</f>
        <v>17</v>
      </c>
      <c r="AM32" s="281">
        <v>32</v>
      </c>
      <c r="AN32" s="281">
        <v>10</v>
      </c>
      <c r="AO32" s="281">
        <v>11</v>
      </c>
      <c r="AP32" s="281">
        <v>29</v>
      </c>
      <c r="AQ32" s="281">
        <v>17</v>
      </c>
      <c r="AR32" s="281">
        <v>22</v>
      </c>
      <c r="AS32" s="281"/>
      <c r="AT32" s="281"/>
    </row>
    <row r="33" spans="1:51">
      <c r="D33" s="279" t="s">
        <v>95</v>
      </c>
      <c r="E33" s="281">
        <v>64</v>
      </c>
      <c r="F33" s="281"/>
      <c r="G33" s="281"/>
      <c r="H33" s="281"/>
      <c r="I33" s="281">
        <v>99</v>
      </c>
      <c r="J33" s="281">
        <v>157</v>
      </c>
      <c r="K33" s="281">
        <v>173</v>
      </c>
      <c r="L33" s="281">
        <v>193</v>
      </c>
      <c r="M33" s="281">
        <v>172</v>
      </c>
      <c r="N33" s="281">
        <v>270</v>
      </c>
      <c r="O33" s="281">
        <v>202</v>
      </c>
      <c r="P33" s="281">
        <v>157</v>
      </c>
      <c r="Q33" s="281">
        <v>193</v>
      </c>
      <c r="R33" s="281">
        <v>76</v>
      </c>
      <c r="S33" s="281">
        <f t="shared" si="7"/>
        <v>229</v>
      </c>
      <c r="T33" s="281">
        <f t="shared" si="7"/>
        <v>59</v>
      </c>
      <c r="U33" s="281">
        <f t="shared" si="7"/>
        <v>45</v>
      </c>
      <c r="V33" s="281">
        <f t="shared" si="7"/>
        <v>77</v>
      </c>
      <c r="W33" s="281">
        <f t="shared" si="7"/>
        <v>94</v>
      </c>
      <c r="X33" s="281">
        <f t="shared" si="7"/>
        <v>72</v>
      </c>
      <c r="Y33" s="281">
        <f t="shared" si="7"/>
        <v>54</v>
      </c>
      <c r="Z33" s="281">
        <v>76</v>
      </c>
      <c r="AA33" s="281">
        <f t="shared" si="7"/>
        <v>85</v>
      </c>
      <c r="AB33" s="281">
        <f t="shared" si="7"/>
        <v>84</v>
      </c>
      <c r="AC33" s="281">
        <v>61</v>
      </c>
      <c r="AD33" s="281">
        <v>62</v>
      </c>
      <c r="AE33" s="281">
        <v>41</v>
      </c>
      <c r="AF33" s="281">
        <f t="shared" si="8"/>
        <v>89</v>
      </c>
      <c r="AG33" s="281">
        <f t="shared" si="8"/>
        <v>137</v>
      </c>
      <c r="AH33" s="281">
        <f t="shared" si="8"/>
        <v>320</v>
      </c>
      <c r="AI33" s="281">
        <f t="shared" si="6"/>
        <v>307</v>
      </c>
      <c r="AJ33" s="281">
        <v>224</v>
      </c>
      <c r="AK33" s="2">
        <v>135</v>
      </c>
      <c r="AL33" s="281">
        <f>SUM(AL17+AL25)</f>
        <v>103</v>
      </c>
      <c r="AM33" s="281">
        <v>87</v>
      </c>
      <c r="AN33" s="281">
        <v>68</v>
      </c>
      <c r="AO33" s="281">
        <v>106</v>
      </c>
      <c r="AP33" s="281">
        <v>139</v>
      </c>
      <c r="AQ33" s="281">
        <v>109</v>
      </c>
      <c r="AR33" s="281">
        <v>120</v>
      </c>
      <c r="AS33" s="281"/>
      <c r="AT33" s="281"/>
    </row>
    <row r="34" spans="1:51">
      <c r="D34" s="279" t="s">
        <v>96</v>
      </c>
      <c r="E34" s="281">
        <v>6</v>
      </c>
      <c r="F34" s="281"/>
      <c r="G34" s="281"/>
      <c r="H34" s="281"/>
      <c r="I34" s="281">
        <v>45</v>
      </c>
      <c r="J34" s="281">
        <v>50</v>
      </c>
      <c r="K34" s="281">
        <v>23</v>
      </c>
      <c r="L34" s="281">
        <v>15</v>
      </c>
      <c r="M34" s="281">
        <v>23</v>
      </c>
      <c r="N34" s="281">
        <v>20</v>
      </c>
      <c r="O34" s="281">
        <v>30</v>
      </c>
      <c r="P34" s="281">
        <v>55</v>
      </c>
      <c r="Q34" s="281">
        <v>56</v>
      </c>
      <c r="R34" s="281">
        <v>53</v>
      </c>
      <c r="S34" s="281">
        <f t="shared" si="7"/>
        <v>38</v>
      </c>
      <c r="T34" s="281">
        <f t="shared" si="7"/>
        <v>35</v>
      </c>
      <c r="U34" s="281">
        <f t="shared" si="7"/>
        <v>67</v>
      </c>
      <c r="V34" s="281">
        <f t="shared" si="7"/>
        <v>27</v>
      </c>
      <c r="W34" s="281">
        <f t="shared" si="7"/>
        <v>40</v>
      </c>
      <c r="X34" s="281">
        <f t="shared" si="7"/>
        <v>37</v>
      </c>
      <c r="Y34" s="281">
        <f t="shared" si="7"/>
        <v>53</v>
      </c>
      <c r="Z34" s="281">
        <v>64</v>
      </c>
      <c r="AA34" s="281">
        <f t="shared" si="7"/>
        <v>41</v>
      </c>
      <c r="AB34" s="281">
        <f t="shared" si="7"/>
        <v>30</v>
      </c>
      <c r="AC34" s="281">
        <f>AC26+AC18</f>
        <v>43</v>
      </c>
      <c r="AD34" s="281">
        <v>35</v>
      </c>
      <c r="AE34" s="281">
        <v>34</v>
      </c>
      <c r="AF34" s="281">
        <f t="shared" si="8"/>
        <v>30</v>
      </c>
      <c r="AG34" s="281">
        <f t="shared" si="8"/>
        <v>108</v>
      </c>
      <c r="AH34" s="281">
        <f t="shared" si="8"/>
        <v>122</v>
      </c>
      <c r="AI34" s="281">
        <f t="shared" si="6"/>
        <v>46</v>
      </c>
      <c r="AJ34" s="281">
        <v>10</v>
      </c>
      <c r="AK34" s="2">
        <v>8</v>
      </c>
      <c r="AL34" s="281">
        <f>SUM(AL26)</f>
        <v>5</v>
      </c>
      <c r="AM34" s="281">
        <v>12</v>
      </c>
      <c r="AN34" s="281">
        <v>2</v>
      </c>
      <c r="AO34" s="281">
        <v>1</v>
      </c>
      <c r="AP34" s="281">
        <v>1</v>
      </c>
      <c r="AQ34" s="281">
        <v>8</v>
      </c>
      <c r="AR34" s="281">
        <v>17</v>
      </c>
      <c r="AS34" s="281"/>
      <c r="AT34" s="281"/>
    </row>
    <row r="35" spans="1:51">
      <c r="D35" s="279" t="s">
        <v>98</v>
      </c>
      <c r="E35" s="281">
        <v>15</v>
      </c>
      <c r="F35" s="281"/>
      <c r="G35" s="281"/>
      <c r="H35" s="281"/>
      <c r="I35" s="281">
        <v>34</v>
      </c>
      <c r="J35" s="281">
        <v>43</v>
      </c>
      <c r="K35" s="281">
        <v>23</v>
      </c>
      <c r="L35" s="281">
        <v>41</v>
      </c>
      <c r="M35" s="281">
        <v>35</v>
      </c>
      <c r="N35" s="281">
        <v>43</v>
      </c>
      <c r="O35" s="281">
        <v>34</v>
      </c>
      <c r="P35" s="281">
        <v>48</v>
      </c>
      <c r="Q35" s="281">
        <v>137</v>
      </c>
      <c r="R35" s="281">
        <v>78</v>
      </c>
      <c r="S35" s="281">
        <f t="shared" si="7"/>
        <v>43</v>
      </c>
      <c r="T35" s="281">
        <f t="shared" si="7"/>
        <v>87</v>
      </c>
      <c r="U35" s="281">
        <f t="shared" si="7"/>
        <v>54</v>
      </c>
      <c r="V35" s="281">
        <f t="shared" si="7"/>
        <v>44</v>
      </c>
      <c r="W35" s="281">
        <f t="shared" si="7"/>
        <v>30</v>
      </c>
      <c r="X35" s="281">
        <f t="shared" si="7"/>
        <v>73</v>
      </c>
      <c r="Y35" s="281">
        <f t="shared" si="7"/>
        <v>122</v>
      </c>
      <c r="Z35" s="281">
        <v>66</v>
      </c>
      <c r="AA35" s="281">
        <f t="shared" si="7"/>
        <v>65</v>
      </c>
      <c r="AB35" s="281">
        <f t="shared" si="7"/>
        <v>5</v>
      </c>
      <c r="AC35" s="281">
        <f>AC27+AC19</f>
        <v>61</v>
      </c>
      <c r="AD35" s="281">
        <v>57</v>
      </c>
      <c r="AE35" s="281">
        <v>49</v>
      </c>
      <c r="AF35" s="281">
        <f t="shared" si="8"/>
        <v>50</v>
      </c>
      <c r="AG35" s="281">
        <f t="shared" si="8"/>
        <v>62</v>
      </c>
      <c r="AH35" s="281">
        <f t="shared" si="8"/>
        <v>103</v>
      </c>
      <c r="AI35" s="281">
        <f t="shared" si="6"/>
        <v>386</v>
      </c>
      <c r="AJ35" s="281">
        <v>110</v>
      </c>
      <c r="AK35" s="2">
        <v>88</v>
      </c>
      <c r="AL35" s="281">
        <f>SUM(AL19+AL27)</f>
        <v>66</v>
      </c>
      <c r="AM35" s="2">
        <v>32</v>
      </c>
      <c r="AN35" s="281">
        <v>40</v>
      </c>
      <c r="AO35" s="281">
        <v>28</v>
      </c>
      <c r="AP35" s="281">
        <v>25</v>
      </c>
      <c r="AQ35" s="281">
        <v>26</v>
      </c>
      <c r="AR35" s="281">
        <v>75</v>
      </c>
      <c r="AS35" s="281"/>
      <c r="AT35" s="281"/>
    </row>
    <row r="36" spans="1:51">
      <c r="C36" s="252"/>
      <c r="E36" s="284">
        <f t="shared" ref="E36:AF36" si="9">SUM(E20+E28)</f>
        <v>567</v>
      </c>
      <c r="F36" s="284">
        <f t="shared" si="9"/>
        <v>0</v>
      </c>
      <c r="G36" s="284">
        <f t="shared" si="9"/>
        <v>0</v>
      </c>
      <c r="H36" s="284">
        <f t="shared" si="9"/>
        <v>0</v>
      </c>
      <c r="I36" s="284">
        <f t="shared" si="9"/>
        <v>1788</v>
      </c>
      <c r="J36" s="284">
        <f t="shared" si="9"/>
        <v>1879</v>
      </c>
      <c r="K36" s="284">
        <f t="shared" si="9"/>
        <v>1747</v>
      </c>
      <c r="L36" s="284">
        <f t="shared" si="9"/>
        <v>1871</v>
      </c>
      <c r="M36" s="284">
        <f t="shared" si="9"/>
        <v>1806</v>
      </c>
      <c r="N36" s="284">
        <f t="shared" si="9"/>
        <v>1954</v>
      </c>
      <c r="O36" s="284">
        <f t="shared" si="9"/>
        <v>1788</v>
      </c>
      <c r="P36" s="284">
        <f t="shared" si="9"/>
        <v>2229</v>
      </c>
      <c r="Q36" s="284">
        <f t="shared" si="9"/>
        <v>2586</v>
      </c>
      <c r="R36" s="284">
        <f t="shared" si="9"/>
        <v>2154</v>
      </c>
      <c r="S36" s="284">
        <f t="shared" si="9"/>
        <v>2415</v>
      </c>
      <c r="T36" s="284">
        <f t="shared" si="9"/>
        <v>1744</v>
      </c>
      <c r="U36" s="284">
        <f t="shared" si="9"/>
        <v>1773</v>
      </c>
      <c r="V36" s="284">
        <f t="shared" si="9"/>
        <v>1838</v>
      </c>
      <c r="W36" s="284">
        <f t="shared" si="9"/>
        <v>2283</v>
      </c>
      <c r="X36" s="284">
        <f t="shared" si="9"/>
        <v>2473</v>
      </c>
      <c r="Y36" s="284">
        <f t="shared" si="9"/>
        <v>2898</v>
      </c>
      <c r="Z36" s="284">
        <f t="shared" si="9"/>
        <v>3204</v>
      </c>
      <c r="AA36" s="284">
        <f t="shared" si="9"/>
        <v>3021</v>
      </c>
      <c r="AB36" s="284">
        <f t="shared" si="9"/>
        <v>2817</v>
      </c>
      <c r="AC36" s="284">
        <f t="shared" si="9"/>
        <v>3016</v>
      </c>
      <c r="AD36" s="284">
        <f t="shared" si="9"/>
        <v>2728</v>
      </c>
      <c r="AE36" s="284">
        <f t="shared" si="9"/>
        <v>2719</v>
      </c>
      <c r="AF36" s="284">
        <f t="shared" si="9"/>
        <v>3351</v>
      </c>
      <c r="AG36" s="227">
        <f>AG28+AG20</f>
        <v>5316</v>
      </c>
      <c r="AH36" s="227">
        <f>AH28+AH20</f>
        <v>9903</v>
      </c>
      <c r="AX36" s="285"/>
      <c r="AY36" s="285"/>
    </row>
    <row r="37" spans="1:51">
      <c r="A37" s="47" t="s">
        <v>249</v>
      </c>
      <c r="E37" s="286"/>
      <c r="F37" s="286"/>
      <c r="G37" s="286"/>
      <c r="H37" s="286"/>
      <c r="I37" s="286"/>
      <c r="J37" s="286"/>
      <c r="K37" s="286"/>
      <c r="L37" s="286"/>
      <c r="M37" s="286"/>
      <c r="N37" s="286"/>
      <c r="O37" s="286"/>
      <c r="P37" s="286"/>
      <c r="Q37" s="286"/>
      <c r="R37" s="286"/>
      <c r="S37" s="286"/>
      <c r="T37" s="286"/>
      <c r="U37" s="286"/>
      <c r="V37" s="286"/>
      <c r="W37" s="286"/>
      <c r="X37" s="286"/>
      <c r="Y37" s="286"/>
      <c r="Z37" s="286"/>
      <c r="AA37" s="287"/>
      <c r="AB37" s="287"/>
      <c r="AC37" s="287"/>
      <c r="AD37" s="287"/>
      <c r="AE37" s="287"/>
      <c r="AF37" s="287"/>
      <c r="AG37" s="287"/>
      <c r="AH37" s="287"/>
      <c r="AI37" s="287"/>
      <c r="AJ37" s="287"/>
      <c r="AK37" s="287"/>
      <c r="AL37" s="287"/>
      <c r="AM37" s="288"/>
      <c r="AX37" s="285"/>
      <c r="AY37" s="285"/>
    </row>
    <row r="40" spans="1:51" ht="15" customHeight="1">
      <c r="AB40" s="126"/>
      <c r="AC40" s="126"/>
    </row>
    <row r="41" spans="1:51" ht="15" customHeight="1"/>
    <row r="42" spans="1:51" ht="15" customHeight="1"/>
    <row r="43" spans="1:51" ht="15" customHeight="1">
      <c r="AO43" s="2" t="s">
        <v>144</v>
      </c>
    </row>
    <row r="45" spans="1:51" ht="15.75">
      <c r="AX45" s="289"/>
    </row>
    <row r="46" spans="1:51" ht="15.75">
      <c r="AX46" s="289"/>
    </row>
    <row r="56" spans="2:39">
      <c r="D56" s="47"/>
    </row>
    <row r="61" spans="2:39" ht="9" customHeight="1">
      <c r="B61" s="275"/>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row>
    <row r="62" spans="2:39">
      <c r="B62" s="333"/>
      <c r="C62" s="333"/>
      <c r="D62" s="333"/>
      <c r="E62" s="333"/>
      <c r="F62" s="333"/>
      <c r="G62" s="333"/>
      <c r="H62" s="333"/>
      <c r="I62" s="333"/>
      <c r="J62" s="333"/>
      <c r="K62" s="333"/>
      <c r="L62" s="333"/>
      <c r="M62" s="333"/>
      <c r="N62" s="333"/>
      <c r="O62" s="333"/>
      <c r="P62" s="333"/>
      <c r="Q62" s="333"/>
      <c r="R62" s="333"/>
      <c r="S62" s="333"/>
      <c r="T62" s="333"/>
      <c r="U62" s="333"/>
      <c r="V62" s="333"/>
      <c r="W62" s="333"/>
      <c r="X62" s="333"/>
      <c r="Y62" s="333"/>
      <c r="Z62" s="333"/>
      <c r="AA62" s="333"/>
      <c r="AB62" s="333"/>
      <c r="AC62" s="333"/>
      <c r="AD62" s="333"/>
      <c r="AE62" s="333"/>
      <c r="AF62" s="333"/>
      <c r="AG62" s="333"/>
      <c r="AH62" s="333"/>
      <c r="AI62" s="333"/>
      <c r="AJ62" s="333"/>
      <c r="AK62" s="333"/>
      <c r="AL62" s="333"/>
      <c r="AM62" s="333"/>
    </row>
    <row r="69" spans="31:52">
      <c r="AE69" s="285"/>
      <c r="AF69" s="285"/>
      <c r="AG69" s="285"/>
      <c r="AH69" s="285"/>
      <c r="AI69" s="285"/>
      <c r="AN69" s="285"/>
      <c r="AV69" s="285"/>
      <c r="AY69" s="281"/>
    </row>
    <row r="70" spans="31:52">
      <c r="AE70" s="285"/>
      <c r="AF70" s="285"/>
      <c r="AG70" s="285"/>
      <c r="AH70" s="285"/>
      <c r="AI70" s="285"/>
      <c r="AN70" s="285"/>
      <c r="AV70" s="285"/>
      <c r="AY70" s="281"/>
    </row>
    <row r="71" spans="31:52">
      <c r="AE71" s="285"/>
      <c r="AF71" s="285"/>
      <c r="AG71" s="285"/>
      <c r="AH71" s="285"/>
      <c r="AI71" s="285"/>
      <c r="AN71" s="285"/>
      <c r="AO71" s="285"/>
      <c r="AP71" s="285"/>
      <c r="AQ71" s="285"/>
      <c r="AR71" s="285"/>
      <c r="AS71" s="285"/>
      <c r="AT71" s="285"/>
      <c r="AU71" s="285"/>
      <c r="AV71" s="285"/>
      <c r="AW71" s="285"/>
      <c r="AX71" s="285"/>
      <c r="AY71" s="285"/>
      <c r="AZ71" s="285"/>
    </row>
    <row r="72" spans="31:52">
      <c r="AE72" s="285"/>
      <c r="AF72" s="285"/>
      <c r="AG72" s="285"/>
      <c r="AH72" s="285"/>
      <c r="AI72" s="285"/>
      <c r="AN72" s="285"/>
      <c r="AV72" s="285"/>
      <c r="AY72" s="281"/>
    </row>
    <row r="73" spans="31:52">
      <c r="AE73" s="285"/>
      <c r="AF73" s="285"/>
      <c r="AG73" s="285"/>
      <c r="AH73" s="285"/>
      <c r="AI73" s="285"/>
      <c r="AN73" s="285"/>
      <c r="AV73" s="285"/>
      <c r="AY73" s="281"/>
    </row>
    <row r="74" spans="31:52">
      <c r="AE74" s="285"/>
      <c r="AF74" s="285"/>
      <c r="AG74" s="285"/>
      <c r="AH74" s="285"/>
      <c r="AI74" s="285"/>
      <c r="AJ74" s="285"/>
      <c r="AK74" s="285"/>
      <c r="AL74" s="285"/>
      <c r="AM74" s="285"/>
      <c r="AN74" s="285"/>
      <c r="AV74" s="285"/>
      <c r="AY74" s="281"/>
    </row>
  </sheetData>
  <mergeCells count="4">
    <mergeCell ref="B62:AM62"/>
    <mergeCell ref="C13:D13"/>
    <mergeCell ref="C21:D21"/>
    <mergeCell ref="C29:D29"/>
  </mergeCells>
  <pageMargins left="0.7" right="0.7" top="0.75" bottom="0.75" header="0.3" footer="0.3"/>
  <pageSetup scale="64" orientation="portrait" r:id="rId1"/>
  <ignoredErrors>
    <ignoredError sqref="AL34" formula="1"/>
  </ignoredErrors>
  <drawing r:id="rId2"/>
  <legacyDrawing r:id="rId3"/>
  <oleObjects>
    <mc:AlternateContent xmlns:mc="http://schemas.openxmlformats.org/markup-compatibility/2006">
      <mc:Choice Requires="x14">
        <oleObject progId="MSPhotoEd.3" shapeId="6145" r:id="rId4">
          <objectPr defaultSize="0" autoPict="0" r:id="rId5">
            <anchor moveWithCells="1" sizeWithCells="1">
              <from>
                <xdr:col>0</xdr:col>
                <xdr:colOff>0</xdr:colOff>
                <xdr:row>0</xdr:row>
                <xdr:rowOff>0</xdr:rowOff>
              </from>
              <to>
                <xdr:col>1</xdr:col>
                <xdr:colOff>428625</xdr:colOff>
                <xdr:row>3</xdr:row>
                <xdr:rowOff>142875</xdr:rowOff>
              </to>
            </anchor>
          </objectPr>
        </oleObject>
      </mc:Choice>
      <mc:Fallback>
        <oleObject progId="MSPhotoEd.3" shapeId="614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11.01a </vt:lpstr>
      <vt:lpstr>11.01b </vt:lpstr>
      <vt:lpstr>11.02 </vt:lpstr>
      <vt:lpstr>11.03</vt:lpstr>
      <vt:lpstr>11.04</vt:lpstr>
      <vt:lpstr>11.05</vt:lpstr>
      <vt:lpstr>11.06</vt:lpstr>
      <vt:lpstr>11.07</vt:lpstr>
      <vt:lpstr>11.08</vt:lpstr>
      <vt:lpstr>'11.01a '!Print_Area</vt:lpstr>
      <vt:lpstr>'11.01b '!Print_Area</vt:lpstr>
      <vt:lpstr>'11.03'!Print_Area</vt:lpstr>
      <vt:lpstr>'11.04'!Print_Area</vt:lpstr>
      <vt:lpstr>'11.05'!Print_Area</vt:lpstr>
      <vt:lpstr>'11.07'!Print_Area</vt:lpstr>
      <vt:lpstr>'11.08'!Print_Area</vt:lpstr>
      <vt:lpstr>'11.01b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2017-10-13T17:06:23Z</dcterms:modified>
</cp:coreProperties>
</file>