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6.xml" ContentType="application/vnd.openxmlformats-officedocument.drawing+xml"/>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embeddings/oleObject13.bin" ContentType="application/vnd.openxmlformats-officedocument.oleObject"/>
  <Override PartName="/xl/drawings/drawing12.xml" ContentType="application/vnd.openxmlformats-officedocument.drawing+xml"/>
  <Override PartName="/xl/embeddings/oleObject14.bin" ContentType="application/vnd.openxmlformats-officedocument.oleObject"/>
  <Override PartName="/xl/drawings/drawing13.xml" ContentType="application/vnd.openxmlformats-officedocument.drawing+xml"/>
  <Override PartName="/xl/embeddings/oleObject15.bin" ContentType="application/vnd.openxmlformats-officedocument.oleObject"/>
  <Override PartName="/xl/drawings/drawing14.xml" ContentType="application/vnd.openxmlformats-officedocument.drawing+xml"/>
  <Override PartName="/xl/embeddings/oleObject16.bin" ContentType="application/vnd.openxmlformats-officedocument.oleObject"/>
  <Override PartName="/xl/drawings/drawing1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16.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18.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drawings/drawing19.xml" ContentType="application/vnd.openxmlformats-officedocument.drawing+xml"/>
  <Override PartName="/xl/embeddings/oleObject30.bin" ContentType="application/vnd.openxmlformats-officedocument.oleObject"/>
  <Override PartName="/xl/drawings/drawing20.xml" ContentType="application/vnd.openxmlformats-officedocument.drawing+xml"/>
  <Override PartName="/xl/embeddings/oleObject31.bin" ContentType="application/vnd.openxmlformats-officedocument.oleObject"/>
  <Override PartName="/xl/embeddings/oleObject32.bin" ContentType="application/vnd.openxmlformats-officedocument.oleObject"/>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90" windowHeight="7755" tabRatio="891" firstSheet="2" activeTab="2"/>
  </bookViews>
  <sheets>
    <sheet name=".05b (2)" sheetId="25" state="hidden" r:id="rId1"/>
    <sheet name="Notes" sheetId="2" state="hidden" r:id="rId2"/>
    <sheet name=".01a" sheetId="3" r:id="rId3"/>
    <sheet name=".01b " sheetId="4" r:id="rId4"/>
    <sheet name=".01c" sheetId="5" r:id="rId5"/>
    <sheet name=".02" sheetId="6" r:id="rId6"/>
    <sheet name=".03a" sheetId="7" r:id="rId7"/>
    <sheet name=".04" sheetId="8" state="hidden" r:id="rId8"/>
    <sheet name=".05" sheetId="9" state="hidden" r:id="rId9"/>
    <sheet name=".03b" sheetId="10" r:id="rId10"/>
    <sheet name=".04a" sheetId="11" r:id="rId11"/>
    <sheet name="h.05" sheetId="12" state="hidden" r:id="rId12"/>
    <sheet name="hc4.01&amp;4.02" sheetId="13" state="hidden" r:id="rId13"/>
    <sheet name=".04b" sheetId="14" r:id="rId14"/>
    <sheet name=".05a" sheetId="15" r:id="rId15"/>
    <sheet name=".05b" sheetId="16" r:id="rId16"/>
    <sheet name=".05c" sheetId="17" r:id="rId17"/>
    <sheet name=".06a" sheetId="18" r:id="rId18"/>
    <sheet name=".06b" sheetId="19" r:id="rId19"/>
    <sheet name=".06c" sheetId="29" r:id="rId20"/>
    <sheet name="06d" sheetId="20" r:id="rId21"/>
    <sheet name=".06e" sheetId="28" r:id="rId22"/>
    <sheet name=".06d" sheetId="27" state="hidden" r:id="rId23"/>
    <sheet name="Sheet3" sheetId="21" state="hidden" r:id="rId24"/>
    <sheet name="Sheet1" sheetId="22" state="hidden" r:id="rId25"/>
    <sheet name="WorkPermits" sheetId="23" state="hidden" r:id="rId26"/>
    <sheet name="Sheet2" sheetId="24" state="hidden" r:id="rId27"/>
  </sheets>
  <externalReferences>
    <externalReference r:id="rId28"/>
    <externalReference r:id="rId29"/>
  </externalReferences>
  <definedNames>
    <definedName name="_xlnm.Print_Area" localSheetId="2">'.01a'!$A$1:$Q$48</definedName>
    <definedName name="_xlnm.Print_Area" localSheetId="3">'.01b '!$A$1:$M$53</definedName>
    <definedName name="_xlnm.Print_Area" localSheetId="5">'.02'!$A$1:$K$87</definedName>
    <definedName name="_xlnm.Print_Area" localSheetId="9">'.03b'!$A$1:$P$59</definedName>
    <definedName name="_xlnm.Print_Area" localSheetId="10">'.04a'!$A$1:$L$80</definedName>
    <definedName name="_xlnm.Print_Area" localSheetId="13">'.04b'!$A$1:$M$77</definedName>
    <definedName name="_xlnm.Print_Area" localSheetId="14">'.05a'!$A$1:$H$56</definedName>
    <definedName name="_xlnm.Print_Area" localSheetId="15">'.05b'!$A$1:$M$58</definedName>
    <definedName name="_xlnm.Print_Area" localSheetId="16">'.05c'!$A$1:$H$59</definedName>
    <definedName name="_xlnm.Print_Area" localSheetId="20">'06d'!$A$1:$N$34</definedName>
    <definedName name="Recover">[1]Macro1!$A$71</definedName>
    <definedName name="TableName">"Dummy"</definedName>
    <definedName name="Z_2C045F60_6AB2_44F0_B91E_AB5C1A883BD2_.wvu.Cols" localSheetId="2" hidden="1">'.01a'!$D:$E</definedName>
    <definedName name="Z_2C045F60_6AB2_44F0_B91E_AB5C1A883BD2_.wvu.Cols" localSheetId="3" hidden="1">'.01b '!$D:$E</definedName>
    <definedName name="Z_2C045F60_6AB2_44F0_B91E_AB5C1A883BD2_.wvu.Cols" localSheetId="6" hidden="1">'.03a'!$D:$Z</definedName>
    <definedName name="Z_2C045F60_6AB2_44F0_B91E_AB5C1A883BD2_.wvu.Cols" localSheetId="9" hidden="1">'.03b'!$D:$E</definedName>
    <definedName name="Z_2C045F60_6AB2_44F0_B91E_AB5C1A883BD2_.wvu.Cols" localSheetId="14" hidden="1">'.05a'!$D:$D</definedName>
    <definedName name="Z_2C045F60_6AB2_44F0_B91E_AB5C1A883BD2_.wvu.Cols" localSheetId="15" hidden="1">'.05b'!$D:$D</definedName>
    <definedName name="Z_2C045F60_6AB2_44F0_B91E_AB5C1A883BD2_.wvu.Cols" localSheetId="0" hidden="1">'.05b (2)'!$D:$D</definedName>
    <definedName name="Z_2C045F60_6AB2_44F0_B91E_AB5C1A883BD2_.wvu.Cols" localSheetId="17" hidden="1">'.06a'!$D:$I,'.06a'!#REF!</definedName>
    <definedName name="Z_2C045F60_6AB2_44F0_B91E_AB5C1A883BD2_.wvu.Cols" localSheetId="18" hidden="1">'.06b'!$D:$F,'.06b'!#REF!</definedName>
    <definedName name="Z_2C045F60_6AB2_44F0_B91E_AB5C1A883BD2_.wvu.Cols" localSheetId="11" hidden="1">h.05!$C:$C,h.05!$H:$K</definedName>
    <definedName name="Z_2C045F60_6AB2_44F0_B91E_AB5C1A883BD2_.wvu.Cols" localSheetId="12" hidden="1">'hc4.01&amp;4.02'!$T:$T</definedName>
    <definedName name="Z_2C045F60_6AB2_44F0_B91E_AB5C1A883BD2_.wvu.Cols" localSheetId="1" hidden="1">Notes!$C:$G,Notes!$J:$N,Notes!$P:$P</definedName>
    <definedName name="Z_2C045F60_6AB2_44F0_B91E_AB5C1A883BD2_.wvu.Cols" localSheetId="25" hidden="1">WorkPermits!$B:$B</definedName>
    <definedName name="Z_2C045F60_6AB2_44F0_B91E_AB5C1A883BD2_.wvu.PrintArea" localSheetId="2" hidden="1">'.01a'!$A$2:$L$49</definedName>
    <definedName name="Z_2C045F60_6AB2_44F0_B91E_AB5C1A883BD2_.wvu.PrintArea" localSheetId="3" hidden="1">'.01b '!$A$2:$J$44</definedName>
    <definedName name="Z_2C045F60_6AB2_44F0_B91E_AB5C1A883BD2_.wvu.PrintArea" localSheetId="4" hidden="1">'.01c'!$A$1:$M$113</definedName>
    <definedName name="Z_2C045F60_6AB2_44F0_B91E_AB5C1A883BD2_.wvu.PrintArea" localSheetId="5" hidden="1">'.02'!$A$1:$K$89</definedName>
    <definedName name="Z_2C045F60_6AB2_44F0_B91E_AB5C1A883BD2_.wvu.PrintArea" localSheetId="6" hidden="1">'.03a'!$A$1:$AG$58</definedName>
    <definedName name="Z_2C045F60_6AB2_44F0_B91E_AB5C1A883BD2_.wvu.PrintArea" localSheetId="9" hidden="1">'.03b'!$A$1:$L$58</definedName>
    <definedName name="Z_2C045F60_6AB2_44F0_B91E_AB5C1A883BD2_.wvu.PrintArea" localSheetId="10" hidden="1">'.04a'!$A$2:$I$75</definedName>
    <definedName name="Z_2C045F60_6AB2_44F0_B91E_AB5C1A883BD2_.wvu.PrintArea" localSheetId="13" hidden="1">'.04b'!$A$1:$J$77</definedName>
    <definedName name="Z_2C045F60_6AB2_44F0_B91E_AB5C1A883BD2_.wvu.PrintArea" localSheetId="14" hidden="1">'.05a'!$A$2:$I$56</definedName>
    <definedName name="Z_2C045F60_6AB2_44F0_B91E_AB5C1A883BD2_.wvu.PrintArea" localSheetId="16" hidden="1">'.05c'!$A$2:$H$59</definedName>
    <definedName name="Z_2C045F60_6AB2_44F0_B91E_AB5C1A883BD2_.wvu.PrintArea" localSheetId="17" hidden="1">'.06a'!$B$1:$O$60</definedName>
    <definedName name="Z_2C045F60_6AB2_44F0_B91E_AB5C1A883BD2_.wvu.PrintArea" localSheetId="18" hidden="1">'.06b'!$B$1:$M$44</definedName>
    <definedName name="Z_2C045F60_6AB2_44F0_B91E_AB5C1A883BD2_.wvu.PrintArea" localSheetId="20" hidden="1">'06d'!$A$1:$G$22</definedName>
    <definedName name="Z_2C045F60_6AB2_44F0_B91E_AB5C1A883BD2_.wvu.PrintArea" localSheetId="12" hidden="1">'hc4.01&amp;4.02'!$A$136:$D$144</definedName>
    <definedName name="Z_2C045F60_6AB2_44F0_B91E_AB5C1A883BD2_.wvu.PrintArea" localSheetId="1" hidden="1">Notes!$A$2:$Z$31</definedName>
    <definedName name="Z_2C045F60_6AB2_44F0_B91E_AB5C1A883BD2_.wvu.PrintArea" localSheetId="25" hidden="1">WorkPermits!$A$5:$I$132</definedName>
    <definedName name="Z_2C045F60_6AB2_44F0_B91E_AB5C1A883BD2_.wvu.PrintTitles" localSheetId="25" hidden="1">WorkPermits!$2:$4</definedName>
    <definedName name="Z_2C045F60_6AB2_44F0_B91E_AB5C1A883BD2_.wvu.Rows" localSheetId="4" hidden="1">'.01c'!$1:$1,'.01c'!$12:$22,'.01c'!$24:$28</definedName>
    <definedName name="Z_2C045F60_6AB2_44F0_B91E_AB5C1A883BD2_.wvu.Rows" localSheetId="5" hidden="1">'.02'!$11:$29</definedName>
    <definedName name="Z_2C045F60_6AB2_44F0_B91E_AB5C1A883BD2_.wvu.Rows" localSheetId="7" hidden="1">'.04'!$3:$23,'.04'!$25:$45,'.04'!$47:$68</definedName>
    <definedName name="Z_2C045F60_6AB2_44F0_B91E_AB5C1A883BD2_.wvu.Rows" localSheetId="17" hidden="1">'.06a'!$26:$28,'.06a'!$45:$48</definedName>
    <definedName name="Z_2C045F60_6AB2_44F0_B91E_AB5C1A883BD2_.wvu.Rows" localSheetId="18" hidden="1">'.06b'!$27:$27</definedName>
    <definedName name="Z_2C045F60_6AB2_44F0_B91E_AB5C1A883BD2_.wvu.Rows" localSheetId="12" hidden="1">'hc4.01&amp;4.02'!$7:$12,'hc4.01&amp;4.02'!$20:$22,'hc4.01&amp;4.02'!$24:$26,'hc4.01&amp;4.02'!$28:$30,'hc4.01&amp;4.02'!$32:$34,'hc4.01&amp;4.02'!$36:$37,'hc4.01&amp;4.02'!$40:$42,'hc4.01&amp;4.02'!$44:$46,'hc4.01&amp;4.02'!$48:$50,'hc4.01&amp;4.02'!$52:$54,'hc4.01&amp;4.02'!$56:$57,'hc4.01&amp;4.02'!$60:$61,'hc4.01&amp;4.02'!$98:$99,'hc4.01&amp;4.02'!$104:$105</definedName>
    <definedName name="Z_F1F7BD3E_FC2C_462F_A022_5270024FE9F6_.wvu.Cols" localSheetId="6" hidden="1">'.03a'!$D:$Z</definedName>
    <definedName name="Z_F1F7BD3E_FC2C_462F_A022_5270024FE9F6_.wvu.Cols" localSheetId="9" hidden="1">'.03b'!$D:$E</definedName>
    <definedName name="Z_F1F7BD3E_FC2C_462F_A022_5270024FE9F6_.wvu.PrintArea" localSheetId="20" hidden="1">'06d'!$A$1:$I$20</definedName>
    <definedName name="Z_F4665436_DFC3_47B1_A482_DE3E62B43168_.wvu.Cols" localSheetId="3" hidden="1">'.01b '!#REF!</definedName>
    <definedName name="Z_F4665436_DFC3_47B1_A482_DE3E62B43168_.wvu.Cols" localSheetId="6" hidden="1">'.03a'!$D:$I,'.03a'!$P:$P,'.03a'!$W:$Z</definedName>
    <definedName name="Z_F4665436_DFC3_47B1_A482_DE3E62B43168_.wvu.Cols" localSheetId="10" hidden="1">'.04a'!#REF!,'.04a'!#REF!,'.04a'!#REF!</definedName>
    <definedName name="Z_F4665436_DFC3_47B1_A482_DE3E62B43168_.wvu.Cols" localSheetId="11" hidden="1">h.05!$C:$C,h.05!$H:$K</definedName>
    <definedName name="Z_F4665436_DFC3_47B1_A482_DE3E62B43168_.wvu.Cols" localSheetId="12" hidden="1">'hc4.01&amp;4.02'!$T:$T</definedName>
    <definedName name="Z_F4665436_DFC3_47B1_A482_DE3E62B43168_.wvu.Cols" localSheetId="1" hidden="1">Notes!$C:$N,Notes!$P:$P</definedName>
    <definedName name="Z_F4665436_DFC3_47B1_A482_DE3E62B43168_.wvu.PrintArea" localSheetId="3" hidden="1">'.01b '!$B$2:$F$53</definedName>
    <definedName name="Z_F4665436_DFC3_47B1_A482_DE3E62B43168_.wvu.PrintArea" localSheetId="4" hidden="1">'.01c'!$B$1:$L$114</definedName>
    <definedName name="Z_F4665436_DFC3_47B1_A482_DE3E62B43168_.wvu.PrintArea" localSheetId="6" hidden="1">'.03a'!$B$2:$Z$58</definedName>
    <definedName name="Z_F4665436_DFC3_47B1_A482_DE3E62B43168_.wvu.PrintArea" localSheetId="10" hidden="1">'.04a'!$B$2:$D$57</definedName>
    <definedName name="Z_F4665436_DFC3_47B1_A482_DE3E62B43168_.wvu.PrintArea" localSheetId="14" hidden="1">'.05a'!$B$2:$H$56</definedName>
    <definedName name="Z_F4665436_DFC3_47B1_A482_DE3E62B43168_.wvu.PrintArea" localSheetId="16" hidden="1">'.05c'!$B$2:$G$59</definedName>
    <definedName name="Z_F4665436_DFC3_47B1_A482_DE3E62B43168_.wvu.PrintArea" localSheetId="12" hidden="1">'hc4.01&amp;4.02'!$A$136:$D$144</definedName>
    <definedName name="Z_F4665436_DFC3_47B1_A482_DE3E62B43168_.wvu.PrintArea" localSheetId="1" hidden="1">Notes!$A$2:$Z$31</definedName>
    <definedName name="Z_F4665436_DFC3_47B1_A482_DE3E62B43168_.wvu.Rows" localSheetId="3" hidden="1">'.01b '!#REF!</definedName>
    <definedName name="Z_F4665436_DFC3_47B1_A482_DE3E62B43168_.wvu.Rows" localSheetId="7" hidden="1">'.04'!$3:$23,'.04'!$25:$45,'.04'!$47:$68</definedName>
    <definedName name="Z_F4665436_DFC3_47B1_A482_DE3E62B43168_.wvu.Rows" localSheetId="12" hidden="1">'hc4.01&amp;4.02'!$7:$12,'hc4.01&amp;4.02'!$20:$22,'hc4.01&amp;4.02'!$24:$26,'hc4.01&amp;4.02'!$28:$30,'hc4.01&amp;4.02'!$32:$34,'hc4.01&amp;4.02'!$36:$37,'hc4.01&amp;4.02'!$40:$42,'hc4.01&amp;4.02'!$44:$46,'hc4.01&amp;4.02'!$48:$50,'hc4.01&amp;4.02'!$52:$54,'hc4.01&amp;4.02'!$56:$57,'hc4.01&amp;4.02'!$60:$61,'hc4.01&amp;4.02'!$98:$99,'hc4.01&amp;4.02'!$104:$105</definedName>
  </definedNames>
  <calcPr calcId="145621"/>
  <customWorkbookViews>
    <customWorkbookView name="Administrator - Personal View" guid="{F1F7BD3E-FC2C-462F-A022-5270024FE9F6}" mergeInterval="0" personalView="1" maximized="1" windowWidth="1239" windowHeight="714" tabRatio="932" activeSheetId="20"/>
    <customWorkbookView name="theodore_eu - Personal View" guid="{F4665436-DFC3-47B1-A482-DE3E62B43168}" mergeInterval="0" personalView="1" maximized="1" windowWidth="1676" windowHeight="825" activeSheetId="4"/>
    <customWorkbookView name="Travis_eu - Personal View" guid="{2C045F60-6AB2-44F0-B91E-AB5C1A883BD2}" mergeInterval="0" personalView="1" maximized="1" windowWidth="944" windowHeight="757" tabRatio="932" activeSheetId="11"/>
  </customWorkbookViews>
</workbook>
</file>

<file path=xl/calcChain.xml><?xml version="1.0" encoding="utf-8"?>
<calcChain xmlns="http://schemas.openxmlformats.org/spreadsheetml/2006/main">
  <c r="R39" i="28" l="1"/>
  <c r="O39" i="28"/>
  <c r="M39" i="28"/>
  <c r="K39" i="28"/>
  <c r="I39" i="28"/>
  <c r="H39" i="28"/>
  <c r="G39" i="28"/>
  <c r="I17" i="20"/>
  <c r="G17" i="20"/>
  <c r="E17" i="20"/>
  <c r="D17" i="20"/>
  <c r="K14" i="20"/>
  <c r="K17" i="20" s="1"/>
  <c r="G23" i="29"/>
  <c r="F23" i="29"/>
  <c r="M33" i="16" l="1"/>
  <c r="M10" i="14" l="1"/>
  <c r="L8" i="11"/>
  <c r="O13" i="10"/>
  <c r="O12" i="10"/>
  <c r="O11" i="10"/>
  <c r="AJ13" i="7"/>
  <c r="AJ12" i="7"/>
  <c r="AJ11" i="7"/>
  <c r="K111" i="5" l="1"/>
  <c r="J111" i="5"/>
  <c r="K110" i="5"/>
  <c r="J110" i="5"/>
  <c r="K109" i="5"/>
  <c r="J109" i="5"/>
  <c r="K108" i="5"/>
  <c r="J108" i="5"/>
  <c r="K107" i="5"/>
  <c r="J107" i="5"/>
  <c r="K106" i="5"/>
  <c r="J106" i="5"/>
  <c r="K105" i="5"/>
  <c r="J105" i="5"/>
  <c r="I104" i="5"/>
  <c r="H104" i="5"/>
  <c r="G104" i="5"/>
  <c r="F104" i="5"/>
  <c r="H13" i="4"/>
  <c r="G13" i="4"/>
  <c r="F13" i="4"/>
  <c r="M29" i="4"/>
  <c r="M25" i="4"/>
  <c r="M21" i="4"/>
  <c r="M17" i="4"/>
  <c r="M13" i="4"/>
  <c r="M39" i="4"/>
  <c r="M38" i="4"/>
  <c r="M37" i="4"/>
  <c r="M35" i="4"/>
  <c r="M34" i="4"/>
  <c r="M33" i="4"/>
  <c r="L38" i="4"/>
  <c r="L37" i="4"/>
  <c r="L34" i="4"/>
  <c r="I37" i="3"/>
  <c r="J37" i="3"/>
  <c r="K37" i="3"/>
  <c r="L37" i="3"/>
  <c r="M37" i="3"/>
  <c r="N37" i="3"/>
  <c r="I38" i="3"/>
  <c r="J38" i="3"/>
  <c r="K38" i="3"/>
  <c r="L38" i="3"/>
  <c r="M38" i="3"/>
  <c r="N38" i="3"/>
  <c r="O38" i="3"/>
  <c r="I39" i="3"/>
  <c r="J39" i="3"/>
  <c r="K39" i="3"/>
  <c r="L39" i="3"/>
  <c r="M39" i="3"/>
  <c r="N39" i="3"/>
  <c r="O39" i="3"/>
  <c r="M33" i="3"/>
  <c r="N33" i="3"/>
  <c r="I34" i="3"/>
  <c r="J34" i="3"/>
  <c r="K34" i="3"/>
  <c r="L34" i="3"/>
  <c r="M34" i="3"/>
  <c r="N34" i="3"/>
  <c r="O34" i="3"/>
  <c r="I35" i="3"/>
  <c r="J35" i="3"/>
  <c r="K35" i="3"/>
  <c r="L35" i="3"/>
  <c r="M35" i="3"/>
  <c r="N35" i="3"/>
  <c r="O35" i="3"/>
  <c r="I29" i="3"/>
  <c r="J29" i="3"/>
  <c r="K29" i="3"/>
  <c r="L29" i="3"/>
  <c r="M29" i="3"/>
  <c r="N29" i="3"/>
  <c r="O29" i="3"/>
  <c r="I25" i="3"/>
  <c r="J25" i="3"/>
  <c r="K25" i="3"/>
  <c r="L25" i="3"/>
  <c r="M25" i="3"/>
  <c r="N25" i="3"/>
  <c r="O25" i="3"/>
  <c r="O37" i="3" s="1"/>
  <c r="I21" i="3"/>
  <c r="J21" i="3"/>
  <c r="K21" i="3"/>
  <c r="L21" i="3"/>
  <c r="M21" i="3"/>
  <c r="N21" i="3"/>
  <c r="O21" i="3"/>
  <c r="I17" i="3"/>
  <c r="J17" i="3"/>
  <c r="K17" i="3"/>
  <c r="L17" i="3"/>
  <c r="M17" i="3"/>
  <c r="N17" i="3"/>
  <c r="O17" i="3"/>
  <c r="I13" i="3"/>
  <c r="I33" i="3" s="1"/>
  <c r="J13" i="3"/>
  <c r="J33" i="3" s="1"/>
  <c r="K13" i="3"/>
  <c r="K33" i="3" s="1"/>
  <c r="L13" i="3"/>
  <c r="L33" i="3" s="1"/>
  <c r="M13" i="3"/>
  <c r="N13" i="3"/>
  <c r="O13" i="3"/>
  <c r="J104" i="5" l="1"/>
  <c r="O33" i="3"/>
  <c r="K104" i="5"/>
  <c r="L33" i="16"/>
  <c r="K102" i="5"/>
  <c r="J102" i="5"/>
  <c r="K101" i="5"/>
  <c r="J101" i="5"/>
  <c r="K100" i="5"/>
  <c r="J100" i="5"/>
  <c r="K99" i="5"/>
  <c r="J99" i="5"/>
  <c r="K98" i="5"/>
  <c r="J98" i="5"/>
  <c r="K97" i="5"/>
  <c r="J97" i="5"/>
  <c r="K96" i="5"/>
  <c r="J96" i="5"/>
  <c r="G95" i="5"/>
  <c r="H95" i="5"/>
  <c r="I95" i="5"/>
  <c r="K95" i="5" s="1"/>
  <c r="F95" i="5"/>
  <c r="L31" i="4"/>
  <c r="L27" i="4"/>
  <c r="L23" i="4"/>
  <c r="L19" i="4"/>
  <c r="K33" i="16"/>
  <c r="J19" i="4"/>
  <c r="K10" i="14"/>
  <c r="J93" i="5"/>
  <c r="J88" i="5"/>
  <c r="K88" i="5"/>
  <c r="J89" i="5"/>
  <c r="K89" i="5"/>
  <c r="J90" i="5"/>
  <c r="K90" i="5"/>
  <c r="J91" i="5"/>
  <c r="K91" i="5"/>
  <c r="J92" i="5"/>
  <c r="K92" i="5"/>
  <c r="K93" i="5"/>
  <c r="J87" i="5"/>
  <c r="I84" i="5"/>
  <c r="K84" i="5" s="1"/>
  <c r="I83" i="5"/>
  <c r="K83" i="5" s="1"/>
  <c r="I82" i="5"/>
  <c r="J82" i="5" s="1"/>
  <c r="I81" i="5"/>
  <c r="K81" i="5" s="1"/>
  <c r="I80" i="5"/>
  <c r="K80" i="5" s="1"/>
  <c r="J80" i="5"/>
  <c r="I79" i="5"/>
  <c r="K79" i="5"/>
  <c r="H78" i="5"/>
  <c r="G78" i="5"/>
  <c r="F78" i="5"/>
  <c r="K31" i="4"/>
  <c r="K27" i="4"/>
  <c r="K23" i="4"/>
  <c r="K19" i="4"/>
  <c r="K34" i="4"/>
  <c r="K37" i="4"/>
  <c r="K38" i="4"/>
  <c r="K82" i="5"/>
  <c r="C37" i="27"/>
  <c r="C36" i="27"/>
  <c r="C35" i="27"/>
  <c r="C34" i="27"/>
  <c r="C33" i="27"/>
  <c r="C32" i="27"/>
  <c r="C28" i="27"/>
  <c r="C27" i="27"/>
  <c r="C23" i="27"/>
  <c r="C22" i="27"/>
  <c r="C21" i="27"/>
  <c r="C20" i="27"/>
  <c r="C19" i="27"/>
  <c r="C18" i="27"/>
  <c r="C17" i="27"/>
  <c r="C16" i="27"/>
  <c r="E13" i="27"/>
  <c r="D13" i="27"/>
  <c r="C13" i="27" s="1"/>
  <c r="J33" i="16"/>
  <c r="I34" i="25"/>
  <c r="H34" i="25"/>
  <c r="F34" i="25"/>
  <c r="D24" i="25"/>
  <c r="H23" i="4"/>
  <c r="H21" i="4"/>
  <c r="H19" i="4"/>
  <c r="H29" i="4"/>
  <c r="H25" i="4"/>
  <c r="H17" i="4"/>
  <c r="J31" i="4"/>
  <c r="J27" i="4"/>
  <c r="J23" i="4"/>
  <c r="J34" i="4"/>
  <c r="J37" i="4"/>
  <c r="J38" i="4"/>
  <c r="K87" i="5"/>
  <c r="K86" i="5"/>
  <c r="J86" i="5"/>
  <c r="F29" i="4"/>
  <c r="F25" i="4"/>
  <c r="F21" i="4"/>
  <c r="F17" i="4"/>
  <c r="H39" i="3"/>
  <c r="H38" i="3"/>
  <c r="H35" i="3"/>
  <c r="H34" i="3"/>
  <c r="H29" i="3"/>
  <c r="H25" i="3"/>
  <c r="H37" i="3" s="1"/>
  <c r="H21" i="3"/>
  <c r="H17" i="3"/>
  <c r="H13" i="3"/>
  <c r="E35" i="6"/>
  <c r="E34" i="6"/>
  <c r="E33" i="6"/>
  <c r="E32" i="6"/>
  <c r="I64" i="5"/>
  <c r="J64" i="5" s="1"/>
  <c r="I65" i="5"/>
  <c r="K65" i="5" s="1"/>
  <c r="I66" i="5"/>
  <c r="J66" i="5" s="1"/>
  <c r="I67" i="5"/>
  <c r="K67" i="5" s="1"/>
  <c r="I68" i="5"/>
  <c r="K68" i="5" s="1"/>
  <c r="I33" i="16"/>
  <c r="I76" i="5"/>
  <c r="J76" i="5" s="1"/>
  <c r="I75" i="5"/>
  <c r="K75" i="5" s="1"/>
  <c r="I74" i="5"/>
  <c r="K74" i="5" s="1"/>
  <c r="I73" i="5"/>
  <c r="K73" i="5" s="1"/>
  <c r="I72" i="5"/>
  <c r="K72" i="5" s="1"/>
  <c r="I71" i="5"/>
  <c r="J71" i="5" s="1"/>
  <c r="K71" i="5"/>
  <c r="H70" i="5"/>
  <c r="G70" i="5"/>
  <c r="F70" i="5"/>
  <c r="I37" i="4"/>
  <c r="I38" i="4"/>
  <c r="I34" i="4"/>
  <c r="I31" i="4"/>
  <c r="I27" i="4"/>
  <c r="I23" i="4"/>
  <c r="I19" i="4"/>
  <c r="H33" i="16"/>
  <c r="I36" i="5"/>
  <c r="K36" i="5" s="1"/>
  <c r="I35" i="5"/>
  <c r="K35" i="5" s="1"/>
  <c r="I34" i="5"/>
  <c r="K34" i="5" s="1"/>
  <c r="I33" i="5"/>
  <c r="K33" i="5" s="1"/>
  <c r="I32" i="5"/>
  <c r="K32" i="5" s="1"/>
  <c r="I31" i="5"/>
  <c r="K31" i="5" s="1"/>
  <c r="H30" i="5"/>
  <c r="G30" i="5"/>
  <c r="F30" i="5"/>
  <c r="I63" i="5"/>
  <c r="K63" i="5"/>
  <c r="F62" i="5"/>
  <c r="I60" i="5"/>
  <c r="J60" i="5" s="1"/>
  <c r="I59" i="5"/>
  <c r="K59" i="5" s="1"/>
  <c r="I58" i="5"/>
  <c r="K58" i="5" s="1"/>
  <c r="I57" i="5"/>
  <c r="K57" i="5" s="1"/>
  <c r="I56" i="5"/>
  <c r="K56" i="5" s="1"/>
  <c r="I55" i="5"/>
  <c r="K55" i="5"/>
  <c r="H54" i="5"/>
  <c r="G54" i="5"/>
  <c r="F54" i="5"/>
  <c r="J52" i="5"/>
  <c r="J48" i="5"/>
  <c r="J49" i="5"/>
  <c r="K49" i="5"/>
  <c r="J50" i="5"/>
  <c r="J51" i="5"/>
  <c r="K51" i="5"/>
  <c r="K47" i="5"/>
  <c r="F46" i="5"/>
  <c r="H46" i="5"/>
  <c r="G46" i="5"/>
  <c r="G38" i="5"/>
  <c r="H38" i="5"/>
  <c r="F38" i="5"/>
  <c r="I44" i="5"/>
  <c r="K44" i="5" s="1"/>
  <c r="I40" i="5"/>
  <c r="I41" i="5"/>
  <c r="J41" i="5" s="1"/>
  <c r="I42" i="5"/>
  <c r="K42" i="5" s="1"/>
  <c r="I43" i="5"/>
  <c r="J43" i="5" s="1"/>
  <c r="I39" i="5"/>
  <c r="J40" i="5"/>
  <c r="J31" i="5"/>
  <c r="J63" i="5"/>
  <c r="J55" i="5"/>
  <c r="K52" i="5"/>
  <c r="K50" i="5"/>
  <c r="K48" i="5"/>
  <c r="I46" i="5"/>
  <c r="J46" i="5"/>
  <c r="J47" i="5"/>
  <c r="H34" i="4"/>
  <c r="H35" i="4"/>
  <c r="H38" i="4"/>
  <c r="H39" i="4"/>
  <c r="D10" i="14"/>
  <c r="C8" i="11"/>
  <c r="AA11" i="7"/>
  <c r="V12" i="7"/>
  <c r="F22" i="10"/>
  <c r="F13" i="10" s="1"/>
  <c r="F21" i="10"/>
  <c r="V44" i="7"/>
  <c r="V36" i="7"/>
  <c r="V32" i="7"/>
  <c r="V20" i="7"/>
  <c r="AA44" i="7"/>
  <c r="AA36" i="7"/>
  <c r="AA32" i="7"/>
  <c r="AA15" i="7"/>
  <c r="AA24" i="7"/>
  <c r="AA28" i="7"/>
  <c r="AA40" i="7"/>
  <c r="AA51" i="7"/>
  <c r="AA20" i="7"/>
  <c r="F18" i="14"/>
  <c r="F17" i="14"/>
  <c r="F16" i="14"/>
  <c r="F15" i="14"/>
  <c r="G39" i="4"/>
  <c r="G38" i="4"/>
  <c r="G35" i="4"/>
  <c r="G34" i="4"/>
  <c r="G37" i="4"/>
  <c r="G33" i="4"/>
  <c r="F33" i="16"/>
  <c r="D23" i="16"/>
  <c r="F12" i="15"/>
  <c r="G12" i="15"/>
  <c r="H12" i="15"/>
  <c r="E16" i="15"/>
  <c r="D22" i="15"/>
  <c r="D12" i="15" s="1"/>
  <c r="E22" i="15"/>
  <c r="E12" i="15" s="1"/>
  <c r="H42" i="18"/>
  <c r="G42" i="18"/>
  <c r="F42" i="18"/>
  <c r="E42" i="18"/>
  <c r="N37" i="18"/>
  <c r="M37" i="18"/>
  <c r="L37" i="18"/>
  <c r="K37" i="18"/>
  <c r="K15" i="18"/>
  <c r="K30" i="18"/>
  <c r="K13" i="18"/>
  <c r="I37" i="18"/>
  <c r="H35" i="18"/>
  <c r="G35" i="18"/>
  <c r="G13" i="18" s="1"/>
  <c r="F35" i="18"/>
  <c r="F13" i="18"/>
  <c r="E35" i="18"/>
  <c r="E13" i="18" s="1"/>
  <c r="N30" i="18"/>
  <c r="N13" i="18" s="1"/>
  <c r="N15" i="18"/>
  <c r="M30" i="18"/>
  <c r="L30" i="18"/>
  <c r="I30" i="18"/>
  <c r="M15" i="18"/>
  <c r="I15" i="18"/>
  <c r="G34" i="19"/>
  <c r="G33" i="19"/>
  <c r="G32" i="19"/>
  <c r="G31" i="19"/>
  <c r="G30" i="19"/>
  <c r="I29" i="19"/>
  <c r="H29" i="19"/>
  <c r="F29" i="19"/>
  <c r="E29" i="19"/>
  <c r="D29" i="19"/>
  <c r="G26" i="19"/>
  <c r="G25" i="19"/>
  <c r="G24" i="19"/>
  <c r="I23" i="19"/>
  <c r="H23" i="19"/>
  <c r="F23" i="19"/>
  <c r="E23" i="19"/>
  <c r="D23" i="19"/>
  <c r="G21" i="19"/>
  <c r="D21" i="19"/>
  <c r="G20" i="19"/>
  <c r="D20" i="19"/>
  <c r="G19" i="19"/>
  <c r="D19" i="19"/>
  <c r="D17" i="19" s="1"/>
  <c r="D13" i="19" s="1"/>
  <c r="D11" i="19" s="1"/>
  <c r="G18" i="19"/>
  <c r="D18" i="19"/>
  <c r="I17" i="19"/>
  <c r="H17" i="19"/>
  <c r="G17" i="19"/>
  <c r="F17" i="19"/>
  <c r="F13" i="19" s="1"/>
  <c r="F11" i="19" s="1"/>
  <c r="E17" i="19"/>
  <c r="E13" i="19"/>
  <c r="E11" i="19" s="1"/>
  <c r="G16" i="19"/>
  <c r="G15" i="19"/>
  <c r="G14" i="19"/>
  <c r="I13" i="19"/>
  <c r="I18" i="5"/>
  <c r="K18" i="5" s="1"/>
  <c r="H18" i="5"/>
  <c r="G24" i="5"/>
  <c r="H24" i="5"/>
  <c r="I24" i="5"/>
  <c r="F52" i="10"/>
  <c r="E52" i="10"/>
  <c r="E44" i="10"/>
  <c r="E40" i="10"/>
  <c r="E36" i="10"/>
  <c r="E32" i="10"/>
  <c r="E28" i="10"/>
  <c r="E24" i="10"/>
  <c r="E20" i="10"/>
  <c r="E15" i="10"/>
  <c r="E13" i="10"/>
  <c r="E12" i="10"/>
  <c r="D12" i="10"/>
  <c r="D13" i="10"/>
  <c r="D52" i="10"/>
  <c r="F44" i="10"/>
  <c r="D44" i="10"/>
  <c r="F40" i="10"/>
  <c r="D40" i="10"/>
  <c r="F36" i="10"/>
  <c r="D36" i="10"/>
  <c r="F32" i="10"/>
  <c r="D32" i="10"/>
  <c r="F28" i="10"/>
  <c r="D28" i="10"/>
  <c r="F24" i="10"/>
  <c r="D20" i="10"/>
  <c r="F15" i="10"/>
  <c r="D15" i="10"/>
  <c r="D35" i="3"/>
  <c r="E35" i="3"/>
  <c r="F35" i="3"/>
  <c r="G35" i="3"/>
  <c r="D34" i="3"/>
  <c r="E34" i="3"/>
  <c r="F34" i="3"/>
  <c r="G34" i="3"/>
  <c r="D35" i="4"/>
  <c r="E35" i="4"/>
  <c r="D34" i="4"/>
  <c r="E34" i="4"/>
  <c r="D17" i="4"/>
  <c r="E17" i="4"/>
  <c r="E33" i="4" s="1"/>
  <c r="D24" i="10"/>
  <c r="E13" i="4"/>
  <c r="D13" i="4"/>
  <c r="D39" i="3"/>
  <c r="E39" i="3"/>
  <c r="F39" i="3"/>
  <c r="G39" i="3"/>
  <c r="D38" i="3"/>
  <c r="E38" i="3"/>
  <c r="F38" i="3"/>
  <c r="G38" i="3"/>
  <c r="D25" i="3"/>
  <c r="D37" i="3" s="1"/>
  <c r="E25" i="3"/>
  <c r="E37" i="3" s="1"/>
  <c r="F25" i="3"/>
  <c r="F37" i="3" s="1"/>
  <c r="G25" i="3"/>
  <c r="G37" i="3" s="1"/>
  <c r="D21" i="3"/>
  <c r="E21" i="3"/>
  <c r="F21" i="3"/>
  <c r="G21" i="3"/>
  <c r="D13" i="3"/>
  <c r="E13" i="3"/>
  <c r="F13" i="3"/>
  <c r="G13" i="3"/>
  <c r="D17" i="3"/>
  <c r="E17" i="3"/>
  <c r="E33" i="3" s="1"/>
  <c r="F17" i="3"/>
  <c r="F33" i="3"/>
  <c r="G17" i="3"/>
  <c r="G33" i="3"/>
  <c r="G29" i="3"/>
  <c r="F29" i="3"/>
  <c r="E29" i="3"/>
  <c r="D29" i="3"/>
  <c r="D79" i="22"/>
  <c r="E79" i="22"/>
  <c r="F79" i="22"/>
  <c r="C79" i="22"/>
  <c r="D73" i="22"/>
  <c r="E73" i="22"/>
  <c r="F73" i="22"/>
  <c r="C73" i="22"/>
  <c r="K25" i="5"/>
  <c r="K26" i="5"/>
  <c r="K27" i="5"/>
  <c r="K28" i="5"/>
  <c r="K39" i="5"/>
  <c r="K19" i="5"/>
  <c r="K20" i="5"/>
  <c r="K21" i="5"/>
  <c r="K22" i="5"/>
  <c r="J19" i="5"/>
  <c r="J20" i="5"/>
  <c r="J21" i="5"/>
  <c r="J22" i="5"/>
  <c r="J25" i="5"/>
  <c r="J26" i="5"/>
  <c r="J27" i="5"/>
  <c r="J28" i="5"/>
  <c r="J39" i="5"/>
  <c r="D58" i="22"/>
  <c r="E58" i="22"/>
  <c r="F58" i="22"/>
  <c r="C58" i="22"/>
  <c r="D55" i="22"/>
  <c r="E55" i="22"/>
  <c r="F55" i="22"/>
  <c r="C55" i="22"/>
  <c r="H146" i="21"/>
  <c r="G147" i="21"/>
  <c r="F147" i="21"/>
  <c r="G145" i="21"/>
  <c r="F145" i="21"/>
  <c r="H141" i="21"/>
  <c r="H142" i="21"/>
  <c r="H143" i="21"/>
  <c r="G144" i="21"/>
  <c r="F144" i="21"/>
  <c r="H144" i="21"/>
  <c r="H139" i="21"/>
  <c r="G140" i="21"/>
  <c r="F140" i="21"/>
  <c r="H132" i="21"/>
  <c r="H133" i="21"/>
  <c r="H134" i="21"/>
  <c r="H136" i="21"/>
  <c r="H137" i="21"/>
  <c r="G138" i="21"/>
  <c r="F138" i="21"/>
  <c r="G135" i="21"/>
  <c r="F135" i="21"/>
  <c r="H135" i="21" s="1"/>
  <c r="G131" i="21"/>
  <c r="F131" i="21"/>
  <c r="E152" i="21"/>
  <c r="D152" i="21"/>
  <c r="D111" i="21"/>
  <c r="D105" i="21"/>
  <c r="D90" i="21"/>
  <c r="D84" i="21"/>
  <c r="D75" i="21"/>
  <c r="D63" i="21"/>
  <c r="D110" i="21"/>
  <c r="D104" i="21"/>
  <c r="D89" i="21"/>
  <c r="D83" i="21"/>
  <c r="D74" i="21"/>
  <c r="D62" i="21"/>
  <c r="D45" i="21"/>
  <c r="D44" i="21"/>
  <c r="D32" i="21"/>
  <c r="D33" i="21"/>
  <c r="D20" i="21"/>
  <c r="D21" i="21"/>
  <c r="D8" i="21"/>
  <c r="D9" i="21"/>
  <c r="H147" i="21"/>
  <c r="V13" i="7"/>
  <c r="W13" i="7"/>
  <c r="X13" i="7"/>
  <c r="Y13" i="7"/>
  <c r="Z13" i="7"/>
  <c r="W12" i="7"/>
  <c r="X12" i="7"/>
  <c r="Y12" i="7"/>
  <c r="Z12" i="7"/>
  <c r="W51" i="7"/>
  <c r="X51" i="7"/>
  <c r="Y51" i="7"/>
  <c r="Z51" i="7"/>
  <c r="W44" i="7"/>
  <c r="X44" i="7"/>
  <c r="Y44" i="7"/>
  <c r="Z44" i="7"/>
  <c r="W40" i="7"/>
  <c r="X40" i="7"/>
  <c r="Y40" i="7"/>
  <c r="Z40" i="7"/>
  <c r="W36" i="7"/>
  <c r="X36" i="7"/>
  <c r="Y36" i="7"/>
  <c r="Z36" i="7"/>
  <c r="W32" i="7"/>
  <c r="X32" i="7"/>
  <c r="Y32" i="7"/>
  <c r="Z32" i="7"/>
  <c r="W28" i="7"/>
  <c r="X28" i="7"/>
  <c r="Y28" i="7"/>
  <c r="Z28" i="7"/>
  <c r="W24" i="7"/>
  <c r="X24" i="7"/>
  <c r="Y24" i="7"/>
  <c r="Z24" i="7"/>
  <c r="W20" i="7"/>
  <c r="X20" i="7"/>
  <c r="Y20" i="7"/>
  <c r="Z20" i="7"/>
  <c r="W15" i="7"/>
  <c r="X15" i="7"/>
  <c r="Y15" i="7"/>
  <c r="Z15" i="7"/>
  <c r="E39" i="4"/>
  <c r="E38" i="4"/>
  <c r="D29" i="4"/>
  <c r="E29" i="4"/>
  <c r="J53" i="17"/>
  <c r="U45" i="7"/>
  <c r="U44" i="7" s="1"/>
  <c r="U46" i="7"/>
  <c r="U29" i="7"/>
  <c r="U30" i="7"/>
  <c r="U28" i="7" s="1"/>
  <c r="U25" i="7"/>
  <c r="U26" i="7"/>
  <c r="V15" i="7"/>
  <c r="V40" i="7"/>
  <c r="V51" i="7"/>
  <c r="U51" i="7"/>
  <c r="U40" i="7"/>
  <c r="U36" i="7"/>
  <c r="U32" i="7"/>
  <c r="U20" i="7"/>
  <c r="U15" i="7"/>
  <c r="V24" i="7"/>
  <c r="I40" i="23"/>
  <c r="I93" i="23"/>
  <c r="I74" i="23"/>
  <c r="I52" i="23"/>
  <c r="I8" i="23"/>
  <c r="I7" i="23"/>
  <c r="I69" i="23"/>
  <c r="I126" i="23"/>
  <c r="I101" i="23"/>
  <c r="I68" i="23"/>
  <c r="I20" i="23"/>
  <c r="I125" i="23"/>
  <c r="I37" i="23"/>
  <c r="I124" i="23"/>
  <c r="I60" i="23"/>
  <c r="I65" i="23"/>
  <c r="I123" i="23"/>
  <c r="I73" i="23"/>
  <c r="I100" i="23"/>
  <c r="I39" i="23"/>
  <c r="I41" i="23"/>
  <c r="I92" i="23"/>
  <c r="I28" i="23"/>
  <c r="I51" i="23"/>
  <c r="I15" i="23"/>
  <c r="I71" i="23"/>
  <c r="I78" i="23"/>
  <c r="I77" i="23"/>
  <c r="I91" i="23"/>
  <c r="I122" i="23"/>
  <c r="I64" i="23"/>
  <c r="I121" i="23"/>
  <c r="I59" i="23"/>
  <c r="I27" i="23"/>
  <c r="I34" i="23"/>
  <c r="I120" i="23"/>
  <c r="I45" i="23"/>
  <c r="I67" i="23"/>
  <c r="I6" i="23"/>
  <c r="I33" i="23"/>
  <c r="I58" i="23"/>
  <c r="I63" i="23"/>
  <c r="I90" i="23"/>
  <c r="I66" i="23"/>
  <c r="I14" i="23"/>
  <c r="I24" i="23"/>
  <c r="I49" i="23"/>
  <c r="I30" i="23"/>
  <c r="I99" i="23"/>
  <c r="I29" i="23"/>
  <c r="I119" i="23"/>
  <c r="I89" i="23"/>
  <c r="I118" i="23"/>
  <c r="I62" i="23"/>
  <c r="I117" i="23"/>
  <c r="I82" i="23"/>
  <c r="I116" i="23"/>
  <c r="I54" i="23"/>
  <c r="I81" i="23"/>
  <c r="I98" i="23"/>
  <c r="I31" i="23"/>
  <c r="I115" i="23"/>
  <c r="I72" i="23"/>
  <c r="I5" i="23"/>
  <c r="I22" i="23"/>
  <c r="I56" i="23"/>
  <c r="I18" i="23"/>
  <c r="I32" i="23"/>
  <c r="I10" i="23"/>
  <c r="I36" i="23"/>
  <c r="I114" i="23"/>
  <c r="I11" i="23"/>
  <c r="I53" i="23"/>
  <c r="I13" i="23"/>
  <c r="I76" i="23"/>
  <c r="I88" i="23"/>
  <c r="I87" i="23"/>
  <c r="I86" i="23"/>
  <c r="I23" i="23"/>
  <c r="I113" i="23"/>
  <c r="I35" i="23"/>
  <c r="I97" i="23"/>
  <c r="I96" i="23"/>
  <c r="I112" i="23"/>
  <c r="I95" i="23"/>
  <c r="I111" i="23"/>
  <c r="I57" i="23"/>
  <c r="I17" i="23"/>
  <c r="I70" i="23"/>
  <c r="I61" i="23"/>
  <c r="I110" i="23"/>
  <c r="I85" i="23"/>
  <c r="I55" i="23"/>
  <c r="I109" i="23"/>
  <c r="I19" i="23"/>
  <c r="I80" i="23"/>
  <c r="I26" i="23"/>
  <c r="I108" i="23"/>
  <c r="I12" i="23"/>
  <c r="I84" i="23"/>
  <c r="I9" i="23"/>
  <c r="I83" i="23"/>
  <c r="I48" i="23"/>
  <c r="I47" i="23"/>
  <c r="I25" i="23"/>
  <c r="I107" i="23"/>
  <c r="I106" i="23"/>
  <c r="I46" i="23"/>
  <c r="I44" i="23"/>
  <c r="I75" i="23"/>
  <c r="I105" i="23"/>
  <c r="I21" i="23"/>
  <c r="I50" i="23"/>
  <c r="I43" i="23"/>
  <c r="I104" i="23"/>
  <c r="I42" i="23"/>
  <c r="I16" i="23"/>
  <c r="I103" i="23"/>
  <c r="I38" i="23"/>
  <c r="I79" i="23"/>
  <c r="I94" i="23"/>
  <c r="I102" i="23"/>
  <c r="D9" i="22"/>
  <c r="F9" i="22"/>
  <c r="B11" i="22"/>
  <c r="J11" i="22"/>
  <c r="E11" i="22"/>
  <c r="G11" i="22"/>
  <c r="B12" i="22"/>
  <c r="E12" i="22"/>
  <c r="G12" i="22"/>
  <c r="I12" i="22"/>
  <c r="B13" i="22"/>
  <c r="E13" i="22"/>
  <c r="G13" i="22"/>
  <c r="B14" i="22"/>
  <c r="I14" i="22" s="1"/>
  <c r="E14" i="22"/>
  <c r="G14" i="22"/>
  <c r="B15" i="22"/>
  <c r="E15" i="22"/>
  <c r="G15" i="22"/>
  <c r="B16" i="22"/>
  <c r="I16" i="22" s="1"/>
  <c r="E16" i="22"/>
  <c r="G16" i="22"/>
  <c r="B17" i="22"/>
  <c r="I17" i="22"/>
  <c r="E17" i="22"/>
  <c r="G17" i="22"/>
  <c r="B18" i="22"/>
  <c r="I18" i="22" s="1"/>
  <c r="E18" i="22"/>
  <c r="G18" i="22"/>
  <c r="B19" i="22"/>
  <c r="I19" i="22" s="1"/>
  <c r="E19" i="22"/>
  <c r="G19" i="22"/>
  <c r="B20" i="22"/>
  <c r="E20" i="22"/>
  <c r="G20" i="22"/>
  <c r="B21" i="22"/>
  <c r="I21" i="22" s="1"/>
  <c r="E21" i="22"/>
  <c r="G21" i="22"/>
  <c r="B22" i="22"/>
  <c r="I22" i="22" s="1"/>
  <c r="E22" i="22"/>
  <c r="G22" i="22"/>
  <c r="B23" i="22"/>
  <c r="C23" i="22" s="1"/>
  <c r="E23" i="22"/>
  <c r="G23" i="22"/>
  <c r="B24" i="22"/>
  <c r="C24" i="22" s="1"/>
  <c r="E24" i="22"/>
  <c r="G24" i="22"/>
  <c r="F12" i="5"/>
  <c r="G12" i="5"/>
  <c r="H12" i="5"/>
  <c r="F18" i="5"/>
  <c r="G18" i="5"/>
  <c r="D7" i="13"/>
  <c r="E7" i="13"/>
  <c r="G7" i="13"/>
  <c r="H7" i="13" s="1"/>
  <c r="H8" i="13"/>
  <c r="H9" i="13"/>
  <c r="H10" i="13"/>
  <c r="H11" i="13"/>
  <c r="D13" i="13"/>
  <c r="H13" i="13" s="1"/>
  <c r="E13" i="13"/>
  <c r="H14" i="13"/>
  <c r="U14" i="13"/>
  <c r="Y14" i="13" s="1"/>
  <c r="H15" i="13"/>
  <c r="Y15" i="13"/>
  <c r="H16" i="13"/>
  <c r="Y16" i="13"/>
  <c r="H17" i="13"/>
  <c r="E19" i="13"/>
  <c r="Y19" i="13"/>
  <c r="D20" i="13"/>
  <c r="E20" i="13"/>
  <c r="Y20" i="13"/>
  <c r="D21" i="13"/>
  <c r="E21" i="13"/>
  <c r="Y21" i="13"/>
  <c r="Y22" i="13"/>
  <c r="D23" i="13"/>
  <c r="H23" i="13" s="1"/>
  <c r="Y23" i="13"/>
  <c r="G24" i="13"/>
  <c r="H24" i="13" s="1"/>
  <c r="Y24" i="13"/>
  <c r="G25" i="13"/>
  <c r="H25" i="13" s="1"/>
  <c r="Y25" i="13"/>
  <c r="Y26" i="13"/>
  <c r="D27" i="13"/>
  <c r="H27" i="13" s="1"/>
  <c r="Y27" i="13"/>
  <c r="H28" i="13"/>
  <c r="Y28" i="13"/>
  <c r="H29" i="13"/>
  <c r="Y29" i="13"/>
  <c r="Y30" i="13"/>
  <c r="D31" i="13"/>
  <c r="H31" i="13" s="1"/>
  <c r="H32" i="13"/>
  <c r="Y32" i="13"/>
  <c r="H33" i="13"/>
  <c r="Y33" i="13"/>
  <c r="Y34" i="13"/>
  <c r="D35" i="13"/>
  <c r="H35" i="13"/>
  <c r="H36" i="13"/>
  <c r="Y36" i="13"/>
  <c r="H37" i="13"/>
  <c r="Y37" i="13"/>
  <c r="Y38" i="13"/>
  <c r="E39" i="13"/>
  <c r="Y39" i="13"/>
  <c r="D40" i="13"/>
  <c r="E40" i="13"/>
  <c r="G40" i="13"/>
  <c r="Y40" i="13"/>
  <c r="D41" i="13"/>
  <c r="E41" i="13"/>
  <c r="G41" i="13"/>
  <c r="Y41" i="13"/>
  <c r="Y42" i="13"/>
  <c r="D43" i="13"/>
  <c r="H43" i="13"/>
  <c r="Y43" i="13"/>
  <c r="H44" i="13"/>
  <c r="Y44" i="13"/>
  <c r="H45" i="13"/>
  <c r="Y45" i="13"/>
  <c r="Y46" i="13"/>
  <c r="D47" i="13"/>
  <c r="H47" i="13"/>
  <c r="H48" i="13"/>
  <c r="Y48" i="13"/>
  <c r="H49" i="13"/>
  <c r="Y49" i="13"/>
  <c r="Y50" i="13"/>
  <c r="G51" i="13"/>
  <c r="H52" i="13"/>
  <c r="Y52" i="13"/>
  <c r="H53" i="13"/>
  <c r="Y53" i="13"/>
  <c r="Y54" i="13"/>
  <c r="D55" i="13"/>
  <c r="H55" i="13" s="1"/>
  <c r="Y55" i="13"/>
  <c r="H56" i="13"/>
  <c r="Y56" i="13"/>
  <c r="H57" i="13"/>
  <c r="Y57" i="13"/>
  <c r="Y58" i="13"/>
  <c r="Y59" i="13"/>
  <c r="D62" i="13"/>
  <c r="H62" i="13" s="1"/>
  <c r="D63" i="13"/>
  <c r="H63" i="13" s="1"/>
  <c r="E65" i="13"/>
  <c r="G65" i="13"/>
  <c r="Y65" i="13"/>
  <c r="Y66" i="13"/>
  <c r="D68" i="13"/>
  <c r="Y68" i="13"/>
  <c r="Y69" i="13"/>
  <c r="D71" i="13"/>
  <c r="H71" i="13" s="1"/>
  <c r="Y71" i="13"/>
  <c r="Y72" i="13"/>
  <c r="E84" i="13"/>
  <c r="G84" i="13"/>
  <c r="D85" i="13"/>
  <c r="D84" i="13" s="1"/>
  <c r="D86" i="13"/>
  <c r="H86" i="13" s="1"/>
  <c r="E88" i="13"/>
  <c r="G88" i="13"/>
  <c r="D89" i="13"/>
  <c r="H89" i="13" s="1"/>
  <c r="D90" i="13"/>
  <c r="H90" i="13"/>
  <c r="E92" i="13"/>
  <c r="G92" i="13"/>
  <c r="D93" i="13"/>
  <c r="D94" i="13"/>
  <c r="H94" i="13" s="1"/>
  <c r="H97" i="13"/>
  <c r="Y97" i="13"/>
  <c r="H100" i="13"/>
  <c r="H101" i="13"/>
  <c r="H103" i="13"/>
  <c r="Y103" i="13"/>
  <c r="Y104" i="13"/>
  <c r="H106" i="13"/>
  <c r="Y106" i="13"/>
  <c r="H107" i="13"/>
  <c r="Y107" i="13"/>
  <c r="Y108" i="13"/>
  <c r="H109" i="13"/>
  <c r="H110" i="13"/>
  <c r="H111" i="13"/>
  <c r="H113" i="13"/>
  <c r="H114" i="13"/>
  <c r="H115" i="13"/>
  <c r="H117" i="13"/>
  <c r="H118" i="13"/>
  <c r="H119" i="13"/>
  <c r="A1" i="12"/>
  <c r="D7" i="12"/>
  <c r="E7" i="12"/>
  <c r="F7" i="12"/>
  <c r="G7" i="12"/>
  <c r="H7" i="12"/>
  <c r="I7" i="12"/>
  <c r="J7" i="12"/>
  <c r="K7" i="12"/>
  <c r="M7" i="12"/>
  <c r="D10" i="12"/>
  <c r="E10" i="12"/>
  <c r="F10" i="12"/>
  <c r="G10" i="12"/>
  <c r="H10" i="12"/>
  <c r="I10" i="12"/>
  <c r="J10" i="12"/>
  <c r="K10" i="12"/>
  <c r="M10" i="12"/>
  <c r="D13" i="12"/>
  <c r="E13" i="12"/>
  <c r="F13" i="12"/>
  <c r="G13" i="12"/>
  <c r="H13" i="12"/>
  <c r="I13" i="12"/>
  <c r="J13" i="12"/>
  <c r="K13" i="12"/>
  <c r="M13" i="12"/>
  <c r="D16" i="12"/>
  <c r="E16" i="12"/>
  <c r="F16" i="12"/>
  <c r="G16" i="12"/>
  <c r="H16" i="12"/>
  <c r="I16" i="12"/>
  <c r="J16" i="12"/>
  <c r="K16" i="12"/>
  <c r="M16" i="12"/>
  <c r="C18" i="12"/>
  <c r="D18" i="12"/>
  <c r="D19" i="12" s="1"/>
  <c r="E18" i="12"/>
  <c r="E19" i="12"/>
  <c r="F18" i="12"/>
  <c r="F19" i="12" s="1"/>
  <c r="G18" i="12"/>
  <c r="G19" i="12" s="1"/>
  <c r="H18" i="12"/>
  <c r="H19" i="12"/>
  <c r="I18" i="12"/>
  <c r="I19" i="12" s="1"/>
  <c r="J18" i="12"/>
  <c r="J19" i="12" s="1"/>
  <c r="K18" i="12"/>
  <c r="K19" i="12" s="1"/>
  <c r="L18" i="12"/>
  <c r="M19" i="12" s="1"/>
  <c r="M18" i="12"/>
  <c r="A53" i="12"/>
  <c r="A1" i="9"/>
  <c r="H7" i="9"/>
  <c r="H8" i="9"/>
  <c r="H9" i="9"/>
  <c r="H10" i="9"/>
  <c r="H11" i="9"/>
  <c r="H14" i="9"/>
  <c r="H15" i="9"/>
  <c r="H16" i="9"/>
  <c r="H17" i="9"/>
  <c r="H18" i="9"/>
  <c r="H21" i="9"/>
  <c r="H22" i="9"/>
  <c r="H23" i="9"/>
  <c r="H24" i="9"/>
  <c r="H25" i="9"/>
  <c r="H28" i="9"/>
  <c r="H29" i="9"/>
  <c r="H30" i="9"/>
  <c r="H31" i="9"/>
  <c r="H32" i="9"/>
  <c r="H35" i="9"/>
  <c r="H36" i="9"/>
  <c r="H37" i="9"/>
  <c r="H38" i="9"/>
  <c r="H39" i="9"/>
  <c r="D43" i="9"/>
  <c r="E43" i="9"/>
  <c r="F43" i="9"/>
  <c r="G43" i="9"/>
  <c r="D44" i="9"/>
  <c r="E44" i="9"/>
  <c r="F44" i="9"/>
  <c r="G44" i="9"/>
  <c r="D45" i="9"/>
  <c r="E45" i="9"/>
  <c r="F45" i="9"/>
  <c r="G45" i="9"/>
  <c r="D46" i="9"/>
  <c r="H46" i="9" s="1"/>
  <c r="E46" i="9"/>
  <c r="F46" i="9"/>
  <c r="G46" i="9"/>
  <c r="D47" i="9"/>
  <c r="H47" i="9" s="1"/>
  <c r="E47" i="9"/>
  <c r="F47" i="9"/>
  <c r="G47" i="9"/>
  <c r="A1" i="8"/>
  <c r="H5" i="8"/>
  <c r="H6" i="8"/>
  <c r="H7" i="8"/>
  <c r="H8" i="8"/>
  <c r="H9" i="8"/>
  <c r="H10" i="8"/>
  <c r="H11" i="8"/>
  <c r="H12" i="8"/>
  <c r="H13" i="8"/>
  <c r="H14" i="8"/>
  <c r="H15" i="8"/>
  <c r="H16" i="8"/>
  <c r="H17" i="8"/>
  <c r="H18" i="8"/>
  <c r="H19" i="8"/>
  <c r="D21" i="8"/>
  <c r="E21" i="8"/>
  <c r="F21" i="8"/>
  <c r="G21" i="8"/>
  <c r="D22" i="8"/>
  <c r="E22" i="8"/>
  <c r="F22" i="8"/>
  <c r="G22" i="8"/>
  <c r="D23" i="8"/>
  <c r="H23" i="8" s="1"/>
  <c r="E23" i="8"/>
  <c r="F23" i="8"/>
  <c r="G23" i="8"/>
  <c r="H27" i="8"/>
  <c r="H28" i="8"/>
  <c r="H29" i="8"/>
  <c r="H30" i="8"/>
  <c r="H31" i="8"/>
  <c r="H32" i="8"/>
  <c r="H33" i="8"/>
  <c r="H34" i="8"/>
  <c r="H35" i="8"/>
  <c r="H36" i="8"/>
  <c r="H37" i="8"/>
  <c r="H38" i="8"/>
  <c r="H39" i="8"/>
  <c r="H40" i="8"/>
  <c r="H41" i="8"/>
  <c r="D43" i="8"/>
  <c r="E43" i="8"/>
  <c r="F43" i="8"/>
  <c r="G43" i="8"/>
  <c r="D44" i="8"/>
  <c r="E44" i="8"/>
  <c r="F44" i="8"/>
  <c r="G44" i="8"/>
  <c r="D45" i="8"/>
  <c r="H45" i="8" s="1"/>
  <c r="E45" i="8"/>
  <c r="F45" i="8"/>
  <c r="G45" i="8"/>
  <c r="H49" i="8"/>
  <c r="H50" i="8"/>
  <c r="H51" i="8"/>
  <c r="H52" i="8"/>
  <c r="H53" i="8"/>
  <c r="H54" i="8"/>
  <c r="H55" i="8"/>
  <c r="H56" i="8"/>
  <c r="H57" i="8"/>
  <c r="H58" i="8"/>
  <c r="H59" i="8"/>
  <c r="H60" i="8"/>
  <c r="H61" i="8"/>
  <c r="H62" i="8"/>
  <c r="H63" i="8"/>
  <c r="D65" i="8"/>
  <c r="E65" i="8"/>
  <c r="H65" i="8" s="1"/>
  <c r="F65" i="8"/>
  <c r="G65" i="8"/>
  <c r="D66" i="8"/>
  <c r="E66" i="8"/>
  <c r="F66" i="8"/>
  <c r="G66" i="8"/>
  <c r="D67" i="8"/>
  <c r="E67" i="8"/>
  <c r="F67" i="8"/>
  <c r="G67" i="8"/>
  <c r="H72" i="8"/>
  <c r="H73" i="8"/>
  <c r="H74" i="8"/>
  <c r="H75" i="8"/>
  <c r="H76" i="8"/>
  <c r="H77" i="8"/>
  <c r="H78" i="8"/>
  <c r="H79" i="8"/>
  <c r="H80" i="8"/>
  <c r="H81" i="8"/>
  <c r="H82" i="8"/>
  <c r="H83" i="8"/>
  <c r="H84" i="8"/>
  <c r="H85" i="8"/>
  <c r="H86" i="8"/>
  <c r="D88" i="8"/>
  <c r="E88" i="8"/>
  <c r="F88" i="8"/>
  <c r="G88" i="8"/>
  <c r="D89" i="8"/>
  <c r="E89" i="8"/>
  <c r="F89" i="8"/>
  <c r="G89" i="8"/>
  <c r="D90" i="8"/>
  <c r="E90" i="8"/>
  <c r="F90" i="8"/>
  <c r="G90" i="8"/>
  <c r="H94" i="8"/>
  <c r="H95" i="8"/>
  <c r="H96" i="8"/>
  <c r="H97" i="8"/>
  <c r="H98" i="8"/>
  <c r="H99" i="8"/>
  <c r="H100" i="8"/>
  <c r="H101" i="8"/>
  <c r="H102" i="8"/>
  <c r="H103" i="8"/>
  <c r="H104" i="8"/>
  <c r="H105" i="8"/>
  <c r="H106" i="8"/>
  <c r="H107" i="8"/>
  <c r="H108" i="8"/>
  <c r="D110" i="8"/>
  <c r="E110" i="8"/>
  <c r="F110" i="8"/>
  <c r="H110" i="8" s="1"/>
  <c r="G110" i="8"/>
  <c r="D111" i="8"/>
  <c r="E111" i="8"/>
  <c r="F111" i="8"/>
  <c r="G111" i="8"/>
  <c r="D112" i="8"/>
  <c r="E112" i="8"/>
  <c r="F112" i="8"/>
  <c r="G112" i="8"/>
  <c r="H112" i="8" s="1"/>
  <c r="E11" i="7"/>
  <c r="F11" i="7"/>
  <c r="G11" i="7"/>
  <c r="M11" i="7"/>
  <c r="N11" i="7"/>
  <c r="O11" i="7"/>
  <c r="P11" i="7"/>
  <c r="R11" i="7"/>
  <c r="S11" i="7"/>
  <c r="H13" i="7"/>
  <c r="I13" i="7"/>
  <c r="J13" i="7"/>
  <c r="K13" i="7"/>
  <c r="L13" i="7"/>
  <c r="T13" i="7"/>
  <c r="H12" i="7"/>
  <c r="I12" i="7"/>
  <c r="J12" i="7"/>
  <c r="K12" i="7"/>
  <c r="L12" i="7"/>
  <c r="T12" i="7"/>
  <c r="H15" i="7"/>
  <c r="I15" i="7"/>
  <c r="J15" i="7"/>
  <c r="K15" i="7"/>
  <c r="L15" i="7"/>
  <c r="T15" i="7"/>
  <c r="H20" i="7"/>
  <c r="I20" i="7"/>
  <c r="J20" i="7"/>
  <c r="K20" i="7"/>
  <c r="L20" i="7"/>
  <c r="T20" i="7"/>
  <c r="H24" i="7"/>
  <c r="I24" i="7"/>
  <c r="J24" i="7"/>
  <c r="K24" i="7"/>
  <c r="L24" i="7"/>
  <c r="T24" i="7"/>
  <c r="H28" i="7"/>
  <c r="I28" i="7"/>
  <c r="J28" i="7"/>
  <c r="K28" i="7"/>
  <c r="L28" i="7"/>
  <c r="T28" i="7"/>
  <c r="H32" i="7"/>
  <c r="I32" i="7"/>
  <c r="J32" i="7"/>
  <c r="K32" i="7"/>
  <c r="L32" i="7"/>
  <c r="T32" i="7"/>
  <c r="H36" i="7"/>
  <c r="I36" i="7"/>
  <c r="J36" i="7"/>
  <c r="K36" i="7"/>
  <c r="L36" i="7"/>
  <c r="T36" i="7"/>
  <c r="H40" i="7"/>
  <c r="I40" i="7"/>
  <c r="J40" i="7"/>
  <c r="K40" i="7"/>
  <c r="L40" i="7"/>
  <c r="T40" i="7"/>
  <c r="H44" i="7"/>
  <c r="I44" i="7"/>
  <c r="J44" i="7"/>
  <c r="K44" i="7"/>
  <c r="L44" i="7"/>
  <c r="T44" i="7"/>
  <c r="D21" i="4"/>
  <c r="E21" i="4"/>
  <c r="D25" i="4"/>
  <c r="E25" i="4"/>
  <c r="I11" i="22"/>
  <c r="J23" i="22"/>
  <c r="J22" i="22"/>
  <c r="J20" i="22"/>
  <c r="J19" i="22"/>
  <c r="J17" i="22"/>
  <c r="V28" i="7"/>
  <c r="C21" i="22"/>
  <c r="C17" i="22"/>
  <c r="H43" i="9"/>
  <c r="C20" i="22"/>
  <c r="I20" i="22"/>
  <c r="C13" i="22"/>
  <c r="I23" i="22"/>
  <c r="C18" i="22"/>
  <c r="C11" i="22"/>
  <c r="G21" i="13"/>
  <c r="H21" i="13" s="1"/>
  <c r="C19" i="22"/>
  <c r="I13" i="22"/>
  <c r="D88" i="13"/>
  <c r="H88" i="13" s="1"/>
  <c r="J13" i="22"/>
  <c r="H13" i="19"/>
  <c r="J24" i="5"/>
  <c r="K24" i="5"/>
  <c r="D92" i="13" l="1"/>
  <c r="H92" i="13" s="1"/>
  <c r="H89" i="8"/>
  <c r="D65" i="13"/>
  <c r="D59" i="13" s="1"/>
  <c r="H59" i="13" s="1"/>
  <c r="H131" i="21"/>
  <c r="H45" i="9"/>
  <c r="G13" i="19"/>
  <c r="G29" i="19"/>
  <c r="F20" i="10"/>
  <c r="F11" i="10" s="1"/>
  <c r="H33" i="3"/>
  <c r="H13" i="18"/>
  <c r="H22" i="8"/>
  <c r="T11" i="7"/>
  <c r="C14" i="22"/>
  <c r="H88" i="8"/>
  <c r="H138" i="21"/>
  <c r="H145" i="21"/>
  <c r="K76" i="5"/>
  <c r="L39" i="4"/>
  <c r="H44" i="9"/>
  <c r="C12" i="22"/>
  <c r="E11" i="10"/>
  <c r="J34" i="5"/>
  <c r="H111" i="8"/>
  <c r="H21" i="8"/>
  <c r="D37" i="4"/>
  <c r="H67" i="8"/>
  <c r="H44" i="8"/>
  <c r="I39" i="4"/>
  <c r="J24" i="22"/>
  <c r="K46" i="5"/>
  <c r="J18" i="5"/>
  <c r="H66" i="8"/>
  <c r="J95" i="5"/>
  <c r="H84" i="13"/>
  <c r="H41" i="13"/>
  <c r="E9" i="22"/>
  <c r="I78" i="5"/>
  <c r="K78" i="5" s="1"/>
  <c r="C15" i="22"/>
  <c r="C63" i="22"/>
  <c r="D33" i="3"/>
  <c r="G23" i="19"/>
  <c r="I13" i="18"/>
  <c r="H43" i="8"/>
  <c r="H40" i="13"/>
  <c r="F152" i="21"/>
  <c r="D33" i="4"/>
  <c r="L13" i="18"/>
  <c r="K43" i="5"/>
  <c r="J14" i="22"/>
  <c r="H90" i="8"/>
  <c r="G9" i="22"/>
  <c r="I127" i="23"/>
  <c r="Y11" i="7"/>
  <c r="D11" i="10"/>
  <c r="J42" i="5"/>
  <c r="E31" i="6"/>
  <c r="J79" i="5"/>
  <c r="J44" i="5"/>
  <c r="K11" i="7"/>
  <c r="U24" i="7"/>
  <c r="X11" i="7"/>
  <c r="J11" i="7"/>
  <c r="V11" i="7"/>
  <c r="I11" i="7"/>
  <c r="W11" i="7"/>
  <c r="L11" i="7"/>
  <c r="H11" i="7"/>
  <c r="Z11" i="7"/>
  <c r="K39" i="4"/>
  <c r="J39" i="4"/>
  <c r="H37" i="4"/>
  <c r="H33" i="4"/>
  <c r="E37" i="4"/>
  <c r="H65" i="13"/>
  <c r="B9" i="22"/>
  <c r="I9" i="22" s="1"/>
  <c r="J72" i="5"/>
  <c r="J21" i="22"/>
  <c r="D19" i="13"/>
  <c r="H19" i="13" s="1"/>
  <c r="J18" i="22"/>
  <c r="G20" i="13"/>
  <c r="H20" i="13" s="1"/>
  <c r="F12" i="10"/>
  <c r="J65" i="5"/>
  <c r="I38" i="5"/>
  <c r="H68" i="13"/>
  <c r="D51" i="13"/>
  <c r="H51" i="13" s="1"/>
  <c r="I15" i="22"/>
  <c r="H140" i="21"/>
  <c r="J36" i="5"/>
  <c r="K60" i="5"/>
  <c r="C22" i="22"/>
  <c r="B27" i="22"/>
  <c r="H93" i="13"/>
  <c r="H85" i="13"/>
  <c r="J12" i="22"/>
  <c r="J33" i="5"/>
  <c r="I24" i="22"/>
  <c r="J58" i="5"/>
  <c r="K40" i="5"/>
  <c r="J73" i="5"/>
  <c r="J59" i="5"/>
  <c r="I62" i="5"/>
  <c r="J62" i="5" s="1"/>
  <c r="J15" i="22"/>
  <c r="C16" i="22"/>
  <c r="J16" i="22"/>
  <c r="J68" i="5"/>
  <c r="J83" i="5"/>
  <c r="J38" i="5"/>
  <c r="K38" i="5"/>
  <c r="I70" i="5"/>
  <c r="J56" i="5"/>
  <c r="I54" i="5"/>
  <c r="J57" i="5"/>
  <c r="J35" i="5"/>
  <c r="K41" i="5"/>
  <c r="J75" i="5"/>
  <c r="K66" i="5"/>
  <c r="K64" i="5"/>
  <c r="J84" i="5"/>
  <c r="J81" i="5"/>
  <c r="J67" i="5"/>
  <c r="J32" i="5"/>
  <c r="I30" i="5"/>
  <c r="J74" i="5"/>
  <c r="J78" i="5"/>
  <c r="J9" i="22" l="1"/>
  <c r="C9" i="22"/>
  <c r="D39" i="13"/>
  <c r="H39" i="13" s="1"/>
  <c r="K62" i="5"/>
  <c r="K30" i="5"/>
  <c r="J30" i="5"/>
  <c r="K70" i="5"/>
  <c r="J70" i="5"/>
  <c r="J54" i="5"/>
  <c r="K54" i="5"/>
  <c r="L35" i="4"/>
  <c r="K35" i="4"/>
  <c r="I33" i="4"/>
  <c r="J35" i="4"/>
  <c r="J13" i="4"/>
  <c r="J33" i="4" s="1"/>
  <c r="I13" i="4"/>
  <c r="I35" i="4"/>
  <c r="L13" i="4"/>
  <c r="L33" i="4" s="1"/>
  <c r="K13" i="4"/>
  <c r="K33" i="4" s="1"/>
</calcChain>
</file>

<file path=xl/sharedStrings.xml><?xml version="1.0" encoding="utf-8"?>
<sst xmlns="http://schemas.openxmlformats.org/spreadsheetml/2006/main" count="1820" uniqueCount="582">
  <si>
    <t>Notes</t>
  </si>
  <si>
    <t>OCCUPATION</t>
  </si>
  <si>
    <t>1979 Census</t>
  </si>
  <si>
    <t>1989 Census</t>
  </si>
  <si>
    <t>1991 LFS Oct</t>
  </si>
  <si>
    <t>1992 LFS Oct</t>
  </si>
  <si>
    <t>1993 LFS Oct</t>
  </si>
  <si>
    <t>1994 LFS Oct</t>
  </si>
  <si>
    <t>1995 LFS Oct</t>
  </si>
  <si>
    <t>1996 LFS Oct</t>
  </si>
  <si>
    <t>1998 LFS Oct</t>
  </si>
  <si>
    <t>All Occupations</t>
  </si>
  <si>
    <t xml:space="preserve">    Male</t>
  </si>
  <si>
    <t xml:space="preserve">    Female</t>
  </si>
  <si>
    <t>Public Administration</t>
  </si>
  <si>
    <t>Length of Employment by Age Group and Sex</t>
  </si>
  <si>
    <t>15 - 24</t>
  </si>
  <si>
    <t>25 - 34</t>
  </si>
  <si>
    <t>35 - 44</t>
  </si>
  <si>
    <t>45 +</t>
  </si>
  <si>
    <t>Total</t>
  </si>
  <si>
    <t>&lt; 1 yr</t>
  </si>
  <si>
    <t>Male</t>
  </si>
  <si>
    <t>Female</t>
  </si>
  <si>
    <t>1 &lt; 3 yrs</t>
  </si>
  <si>
    <t>3 &lt; 5 yrs</t>
  </si>
  <si>
    <t>5 &lt; 10 yrs</t>
  </si>
  <si>
    <t>10 yrs +</t>
  </si>
  <si>
    <t>Caymanian Employees by Length of Employment and Age Group</t>
  </si>
  <si>
    <t>October LFS</t>
  </si>
  <si>
    <t>Less than 1 yr</t>
  </si>
  <si>
    <t>10 yrs and over</t>
  </si>
  <si>
    <t>Employment Activity</t>
  </si>
  <si>
    <t>Year</t>
  </si>
  <si>
    <t>Ages</t>
  </si>
  <si>
    <t>Labour Force</t>
  </si>
  <si>
    <t>Total Employed</t>
  </si>
  <si>
    <t>Participation Rate</t>
  </si>
  <si>
    <t>Total Un-employed</t>
  </si>
  <si>
    <t>Unemployment Rate</t>
  </si>
  <si>
    <t>All 15+</t>
  </si>
  <si>
    <t xml:space="preserve">   Male</t>
  </si>
  <si>
    <t xml:space="preserve">   Female</t>
  </si>
  <si>
    <t>All</t>
  </si>
  <si>
    <t>Construction</t>
  </si>
  <si>
    <t>SOURCE:  Immigration Department,  Cayman Islands Government</t>
  </si>
  <si>
    <r>
      <t>Annual Work Permits Held at end of Year</t>
    </r>
    <r>
      <rPr>
        <b/>
        <vertAlign val="superscript"/>
        <sz val="12"/>
        <rFont val="Arial"/>
        <family val="2"/>
      </rPr>
      <t>1</t>
    </r>
    <r>
      <rPr>
        <b/>
        <sz val="12"/>
        <rFont val="Arial"/>
        <family val="2"/>
      </rPr>
      <t xml:space="preserve"> by Nationality</t>
    </r>
  </si>
  <si>
    <t>Country of Origin</t>
  </si>
  <si>
    <t>West Indies &amp;</t>
  </si>
  <si>
    <t>Central America</t>
  </si>
  <si>
    <t>% change</t>
  </si>
  <si>
    <t>...</t>
  </si>
  <si>
    <t>UK/Eire</t>
  </si>
  <si>
    <t>USA/Canada</t>
  </si>
  <si>
    <t>Others</t>
  </si>
  <si>
    <t>Data from 1990 - 1993 are being revised and are unavailable at the time of publication.</t>
  </si>
  <si>
    <t xml:space="preserve">CHART 4.01: EMPLOYMENT BY SECTOR </t>
  </si>
  <si>
    <t xml:space="preserve">CHART 4.02: TOTAL LABOUR FORCE AND UNEMPLOYMENT RATE </t>
  </si>
  <si>
    <t>4.04b</t>
  </si>
  <si>
    <t>4.04d</t>
  </si>
  <si>
    <t xml:space="preserve">Number of Caymanians Unemployed by Length of </t>
  </si>
  <si>
    <t>Unemployment</t>
  </si>
  <si>
    <t>Caymanians</t>
  </si>
  <si>
    <t>Length of Unemployment</t>
  </si>
  <si>
    <t>Years</t>
  </si>
  <si>
    <t>Status</t>
  </si>
  <si>
    <t>&lt; 1 month</t>
  </si>
  <si>
    <t>1 &lt; 3 months</t>
  </si>
  <si>
    <t>3 &lt; 6 months</t>
  </si>
  <si>
    <t>6+ months</t>
  </si>
  <si>
    <t>Caymanian</t>
  </si>
  <si>
    <t>Non-Caymanian</t>
  </si>
  <si>
    <t>Number of Job Applications</t>
  </si>
  <si>
    <t>&lt; 2</t>
  </si>
  <si>
    <t>2 - 5</t>
  </si>
  <si>
    <t>6 +</t>
  </si>
  <si>
    <t>Source: Economics &amp; Statistics Office, Cayman Islands</t>
  </si>
  <si>
    <t>-26-</t>
  </si>
  <si>
    <t>Unemployment rate</t>
  </si>
  <si>
    <t>2001 LFS Oct</t>
  </si>
  <si>
    <t>2002 LFS Oct</t>
  </si>
  <si>
    <t>Other</t>
  </si>
  <si>
    <t>Not Stated</t>
  </si>
  <si>
    <t>2003 LFS Oct</t>
  </si>
  <si>
    <t>1997 LFS   Oct</t>
  </si>
  <si>
    <t>Private Households with Employed Persons</t>
  </si>
  <si>
    <t>Business Services</t>
  </si>
  <si>
    <t>Wholesale &amp; Retail</t>
  </si>
  <si>
    <t>Restaurants, Bars, Hotel &amp; Condominiums</t>
  </si>
  <si>
    <t>Financial Services</t>
  </si>
  <si>
    <t>Other Community, Social &amp; Personal Services</t>
  </si>
  <si>
    <t>All Other Industries</t>
  </si>
  <si>
    <t>Education, Health &amp; Social Work</t>
  </si>
  <si>
    <t>Non-Caymanians</t>
  </si>
  <si>
    <t>2004*</t>
  </si>
  <si>
    <t xml:space="preserve">Unemployment Rate (%) </t>
  </si>
  <si>
    <t>2005 LFS Nov</t>
  </si>
  <si>
    <t>15 - 19</t>
  </si>
  <si>
    <t>20 - 24</t>
  </si>
  <si>
    <t>45 - 54</t>
  </si>
  <si>
    <t>55 - 64</t>
  </si>
  <si>
    <t>Note:</t>
  </si>
  <si>
    <t>. .</t>
  </si>
  <si>
    <t>*2006 LFS Apr</t>
  </si>
  <si>
    <t>Agriculture and Fishing</t>
  </si>
  <si>
    <t>Wholesale and Retail</t>
  </si>
  <si>
    <t>Restaurants and Bars</t>
  </si>
  <si>
    <t>Hotels and Condominiums</t>
  </si>
  <si>
    <t>Other Community, Social and Personal</t>
  </si>
  <si>
    <t>Non - Caymanians</t>
  </si>
  <si>
    <t>Electricity, Gas and Water Supply</t>
  </si>
  <si>
    <t>Jamaica</t>
  </si>
  <si>
    <t>Guyana</t>
  </si>
  <si>
    <t>Dominican Republic</t>
  </si>
  <si>
    <t>Cuba</t>
  </si>
  <si>
    <t>Indonesia</t>
  </si>
  <si>
    <t>Sri Lanka</t>
  </si>
  <si>
    <t>India</t>
  </si>
  <si>
    <t>Ireland</t>
  </si>
  <si>
    <t>Italy</t>
  </si>
  <si>
    <t>Romania</t>
  </si>
  <si>
    <t>France</t>
  </si>
  <si>
    <t>Honduras</t>
  </si>
  <si>
    <t>Nicaragua</t>
  </si>
  <si>
    <t>South Africa</t>
  </si>
  <si>
    <t>Australia</t>
  </si>
  <si>
    <t>Austria</t>
  </si>
  <si>
    <t>Canada</t>
  </si>
  <si>
    <t>Germany</t>
  </si>
  <si>
    <t>Costa Rica</t>
  </si>
  <si>
    <t>Philippines</t>
  </si>
  <si>
    <t>Colombia</t>
  </si>
  <si>
    <t>Barbados</t>
  </si>
  <si>
    <t>New Zealand</t>
  </si>
  <si>
    <t>Mexico</t>
  </si>
  <si>
    <t>Brazil</t>
  </si>
  <si>
    <t>Kenya</t>
  </si>
  <si>
    <t>Peru</t>
  </si>
  <si>
    <t>Nepal</t>
  </si>
  <si>
    <t>St. Lucia</t>
  </si>
  <si>
    <t>Turkey</t>
  </si>
  <si>
    <t>Argentina</t>
  </si>
  <si>
    <t>Thailand</t>
  </si>
  <si>
    <t>Bahamas</t>
  </si>
  <si>
    <t>Belize</t>
  </si>
  <si>
    <t>Netherlands</t>
  </si>
  <si>
    <t>Venezuela</t>
  </si>
  <si>
    <t>Hungary</t>
  </si>
  <si>
    <t>Pakistan</t>
  </si>
  <si>
    <t>Malaysia</t>
  </si>
  <si>
    <t>Lebanon</t>
  </si>
  <si>
    <t>Sweden</t>
  </si>
  <si>
    <t>Ecuador</t>
  </si>
  <si>
    <t>Panama</t>
  </si>
  <si>
    <t>Portugal</t>
  </si>
  <si>
    <t>Spain</t>
  </si>
  <si>
    <t>Bangladesh</t>
  </si>
  <si>
    <t>British Overseas Territories</t>
  </si>
  <si>
    <t>Denmark</t>
  </si>
  <si>
    <t>Bulgaria</t>
  </si>
  <si>
    <t>Switzerland</t>
  </si>
  <si>
    <t>Haiti</t>
  </si>
  <si>
    <t>Russia</t>
  </si>
  <si>
    <t>Nigeria</t>
  </si>
  <si>
    <t>Guatemala</t>
  </si>
  <si>
    <t>China</t>
  </si>
  <si>
    <t>United States of America</t>
  </si>
  <si>
    <t>Zimbabwe</t>
  </si>
  <si>
    <t>Total Unemployed</t>
  </si>
  <si>
    <t xml:space="preserve">. . </t>
  </si>
  <si>
    <t>Trinidad and Tobago</t>
  </si>
  <si>
    <t>Professionals, Technicians</t>
  </si>
  <si>
    <t>2004 LFS Apr</t>
  </si>
  <si>
    <r>
      <t>Participation Rate (%)</t>
    </r>
    <r>
      <rPr>
        <b/>
        <vertAlign val="superscript"/>
        <sz val="10"/>
        <rFont val="Arial"/>
        <family val="2"/>
      </rPr>
      <t>1</t>
    </r>
  </si>
  <si>
    <t xml:space="preserve">Industry is classified by ESO using the International Standard Industrial Classification of All Economic Activities </t>
  </si>
  <si>
    <t>(ISIC) Rev 3.1.</t>
  </si>
  <si>
    <t xml:space="preserve"> </t>
  </si>
  <si>
    <t>United Kingdom</t>
  </si>
  <si>
    <t xml:space="preserve">Labour Force Surveys are carried out in many countries around the world. The International Labour Organization (ILO) has published recommendations concerning the definitions to be used in LFS. The LFS in the Cayman Islands uses internationally agreed concepts and definitions.   </t>
  </si>
  <si>
    <t>The LFS data reported to the Economics and Statistics Office (ESO) are treated in strict confidence and used for statistical purposes and published in aggregate form only.</t>
  </si>
  <si>
    <t>St Vincent &amp; the Grenadines</t>
  </si>
  <si>
    <t>Total includes persons on government contracts.</t>
  </si>
  <si>
    <t>Unclassified</t>
  </si>
  <si>
    <t>Senior Officials and Managers</t>
  </si>
  <si>
    <t>and Associate Professionals</t>
  </si>
  <si>
    <t>Skilled Agricultural &amp; Fishery</t>
  </si>
  <si>
    <t>Plant &amp; Machine Operators</t>
  </si>
  <si>
    <t>Table 1.2: End of Year Population Estimates by Age and Sex, 2009</t>
  </si>
  <si>
    <t>Age Group</t>
  </si>
  <si>
    <t>Sex Distribution</t>
  </si>
  <si>
    <t>#</t>
  </si>
  <si>
    <t>%</t>
  </si>
  <si>
    <t>0 - 4</t>
  </si>
  <si>
    <t>5 - 9</t>
  </si>
  <si>
    <t>10 -14</t>
  </si>
  <si>
    <t>25 - 29</t>
  </si>
  <si>
    <t>30 - 34</t>
  </si>
  <si>
    <t>35 - 39</t>
  </si>
  <si>
    <t>40 - 44</t>
  </si>
  <si>
    <t>45 - 49</t>
  </si>
  <si>
    <t>50 - 54</t>
  </si>
  <si>
    <t>55 - 59</t>
  </si>
  <si>
    <t>60 - 64</t>
  </si>
  <si>
    <t>65+</t>
  </si>
  <si>
    <t>Table 4.1 :2009 Employed by Age and Sex, 2009</t>
  </si>
  <si>
    <t>Table 2.8: Labour Force Participation Rate by Selected Characteristics, 2009</t>
  </si>
  <si>
    <t xml:space="preserve">Caymanian </t>
  </si>
  <si>
    <t>Non Caymanian</t>
  </si>
  <si>
    <t>Age</t>
  </si>
  <si>
    <t>Educational Attainment</t>
  </si>
  <si>
    <t>Primary and below</t>
  </si>
  <si>
    <t>Middle</t>
  </si>
  <si>
    <t>High</t>
  </si>
  <si>
    <t>Post Secondary</t>
  </si>
  <si>
    <t>College / University</t>
  </si>
  <si>
    <t>Manufacturing, Mining, Quarrying, Printing and Publishing</t>
  </si>
  <si>
    <t>Transportation, Post and Telecommunications</t>
  </si>
  <si>
    <t>Real Estate, Renting and Business Activities</t>
  </si>
  <si>
    <t>Private Households With Employed Persons</t>
  </si>
  <si>
    <t>Extra-territorial organizations</t>
  </si>
  <si>
    <r>
      <t xml:space="preserve">It must be stressed that the results from the LFS are </t>
    </r>
    <r>
      <rPr>
        <b/>
        <sz val="11"/>
        <rFont val="Arial"/>
        <family val="2"/>
      </rPr>
      <t>estimates</t>
    </r>
    <r>
      <rPr>
        <sz val="11"/>
        <rFont val="Arial"/>
        <family val="2"/>
      </rPr>
      <t>. Results from sample surveys are always subject to some uncertainty because only a part of the total has been measured. This is called the sampling error. The uncertainty in the estimates can be calculated and the results are  given as so called confidence intervals. For example the population in the Cayman Islands was estimated at 57,009 in the 2008 LFS, and the 95% confidence interval was calculated to be between 55,200 to 58,800.</t>
    </r>
  </si>
  <si>
    <t>A Note on the Labour Force Survey</t>
  </si>
  <si>
    <t>The labour force comprises persons 15 years and over residing in the country who are employed or actively seeking work during the reference period. In the Cayman Islands, the LFS is also used as the basis for population estimates. The LFS seeks information on respondents' labour market status and profile during a specific reference period, normally a period of one week, immediately prior to the start of the survey.</t>
  </si>
  <si>
    <t>The first LFS in the Cayman Islands was conducted in 1991. The LFS is a random sample survey. This means that not every household are surveyed and   those selected are done so purely by chance. However, since all households have an equal chance of selection, the more often the survey is conducted, the higher the chance of repeat selection. It must be stressed that, the ‘sample selection’ is generated by computer and is completely random.</t>
  </si>
  <si>
    <t>Employed</t>
  </si>
  <si>
    <t>Unemployed</t>
  </si>
  <si>
    <t>Working Age Population 15+</t>
  </si>
  <si>
    <t xml:space="preserve">INDUSTRY </t>
  </si>
  <si>
    <t xml:space="preserve">Immigration (IMSS) - Current Workers &amp; Gov (Incl Renewals Pending) By Nationality                              05-APR-11 03.58.50 PM    Totals By Location &amp; Nationality   1 of 1    </t>
  </si>
  <si>
    <t>Totals</t>
  </si>
  <si>
    <t>Location</t>
  </si>
  <si>
    <t>B</t>
  </si>
  <si>
    <t>G</t>
  </si>
  <si>
    <t>L</t>
  </si>
  <si>
    <t>United States Of America</t>
  </si>
  <si>
    <t>Bermuda</t>
  </si>
  <si>
    <t>Czech Republic</t>
  </si>
  <si>
    <t>Israel</t>
  </si>
  <si>
    <t>Serbia</t>
  </si>
  <si>
    <t>Poland</t>
  </si>
  <si>
    <t>Ukraine</t>
  </si>
  <si>
    <t>Dominica</t>
  </si>
  <si>
    <t>Slovenia</t>
  </si>
  <si>
    <t>Japan</t>
  </si>
  <si>
    <t>Surinam</t>
  </si>
  <si>
    <t>Yugoslavia</t>
  </si>
  <si>
    <t>Belgium</t>
  </si>
  <si>
    <t>Slovak Republic</t>
  </si>
  <si>
    <t>Slovakia</t>
  </si>
  <si>
    <t>Antigua And Barbuda</t>
  </si>
  <si>
    <t>Croatia</t>
  </si>
  <si>
    <t>Latvia</t>
  </si>
  <si>
    <t>Macedonia</t>
  </si>
  <si>
    <t>Burma</t>
  </si>
  <si>
    <t>Chile</t>
  </si>
  <si>
    <t>Czechoslovakia</t>
  </si>
  <si>
    <t>Ghana</t>
  </si>
  <si>
    <t>Greece</t>
  </si>
  <si>
    <t>Grenada</t>
  </si>
  <si>
    <t>Mauritania</t>
  </si>
  <si>
    <t>Norway</t>
  </si>
  <si>
    <t>Singapore</t>
  </si>
  <si>
    <t>St Kitts And Nevis</t>
  </si>
  <si>
    <t>Zambia</t>
  </si>
  <si>
    <t>Andorra</t>
  </si>
  <si>
    <t>El Salvador</t>
  </si>
  <si>
    <t>Fiji</t>
  </si>
  <si>
    <t>Finland</t>
  </si>
  <si>
    <t>Korea, Republic Of</t>
  </si>
  <si>
    <t>Namibia</t>
  </si>
  <si>
    <t>St.Kitts-Nevis(Old-Do Not Use)</t>
  </si>
  <si>
    <t>Turks And Caicos Islands</t>
  </si>
  <si>
    <t>Afghanistan</t>
  </si>
  <si>
    <t>Armenia</t>
  </si>
  <si>
    <t>Azerbaijan</t>
  </si>
  <si>
    <t>Belarus</t>
  </si>
  <si>
    <t>Bolivia</t>
  </si>
  <si>
    <t>Botswana</t>
  </si>
  <si>
    <t>Congo</t>
  </si>
  <si>
    <t>Cyprus</t>
  </si>
  <si>
    <t>Democratic Kampuchea</t>
  </si>
  <si>
    <t>Egypt</t>
  </si>
  <si>
    <t>Ethiopia</t>
  </si>
  <si>
    <t>Georgia</t>
  </si>
  <si>
    <t>Hong Kong</t>
  </si>
  <si>
    <t>Jordan</t>
  </si>
  <si>
    <t>Lithuania</t>
  </si>
  <si>
    <t>Malawi</t>
  </si>
  <si>
    <t>Malta</t>
  </si>
  <si>
    <t>Mauritius</t>
  </si>
  <si>
    <t>Qatar</t>
  </si>
  <si>
    <t>Saudi Arabia</t>
  </si>
  <si>
    <t>Sierra Leone</t>
  </si>
  <si>
    <t>Swaziland</t>
  </si>
  <si>
    <t>Taiwan</t>
  </si>
  <si>
    <t>The Cayman Islands</t>
  </si>
  <si>
    <t>Uganda</t>
  </si>
  <si>
    <t xml:space="preserve">Immigration (IMSS) - Current Workers &amp; Gov (Incl Renewals Pending) By Nationality                                                05-APR-11 03.58.50 PM    Totals By Location &amp; Nationality                                            1 of 1    </t>
  </si>
  <si>
    <t>Country</t>
  </si>
  <si>
    <t>From AER</t>
  </si>
  <si>
    <t>New Total</t>
  </si>
  <si>
    <r>
      <t>UnemploymentRate (%)</t>
    </r>
    <r>
      <rPr>
        <b/>
        <vertAlign val="superscript"/>
        <sz val="10"/>
        <rFont val="Arial"/>
        <family val="2"/>
      </rPr>
      <t>2</t>
    </r>
    <r>
      <rPr>
        <b/>
        <sz val="10"/>
        <rFont val="Arial"/>
        <family val="2"/>
      </rPr>
      <t xml:space="preserve"> </t>
    </r>
  </si>
  <si>
    <t>Unemployment rate = Percent of unemployed persons in the labour force.</t>
  </si>
  <si>
    <t>STATISTICAL COMPENDIUM 2011</t>
  </si>
  <si>
    <r>
      <rPr>
        <b/>
        <sz val="10"/>
        <rFont val="Arial"/>
        <family val="2"/>
      </rPr>
      <t>Source:</t>
    </r>
    <r>
      <rPr>
        <sz val="10"/>
        <rFont val="Arial"/>
        <family val="2"/>
      </rPr>
      <t xml:space="preserve">  Cayman Islands Immigration Department and Economic and Statistics Office (ESO)</t>
    </r>
  </si>
  <si>
    <r>
      <t xml:space="preserve">In the LFS, population means the “resident population”; that is persons staying or intending to stay in the Cayman Islands for at least </t>
    </r>
    <r>
      <rPr>
        <b/>
        <sz val="11"/>
        <rFont val="Arial"/>
        <family val="2"/>
      </rPr>
      <t>six</t>
    </r>
    <r>
      <rPr>
        <sz val="11"/>
        <rFont val="Arial"/>
        <family val="2"/>
      </rPr>
      <t xml:space="preserve"> months. Visitors/tourists who are here for less than six months  are not included in the resident population. Also persons in institutions for more than six months and  resident students abroad for more than six months are excluded.   </t>
    </r>
  </si>
  <si>
    <t xml:space="preserve">Manufacturing, Mining and Quarrying </t>
  </si>
  <si>
    <t>Transportation and Storage</t>
  </si>
  <si>
    <t xml:space="preserve">Accommodation </t>
  </si>
  <si>
    <t>Restaurants and Mobile Food Services Activities</t>
  </si>
  <si>
    <t>Information and communication</t>
  </si>
  <si>
    <t xml:space="preserve">Real Estate Activities </t>
  </si>
  <si>
    <t xml:space="preserve"> Professional, scientific and technical activities</t>
  </si>
  <si>
    <t xml:space="preserve"> Administrative and support service activities</t>
  </si>
  <si>
    <t xml:space="preserve"> General public administration activities</t>
  </si>
  <si>
    <t>Education</t>
  </si>
  <si>
    <t>Human health and social work activities</t>
  </si>
  <si>
    <t>Arts, entertainment and recreation</t>
  </si>
  <si>
    <t>Other service activities</t>
  </si>
  <si>
    <t>Activities of households as employers</t>
  </si>
  <si>
    <t>Total for All  Industries</t>
  </si>
  <si>
    <t>The Labour Force Survey (LFS) is in most countries, the most important source of labour  market information.</t>
  </si>
  <si>
    <t xml:space="preserve">Note on Work Permits </t>
  </si>
  <si>
    <t>Work permit numbers are derived administratively from the records of the Immigration Department. The completeness and quality validation of this adminstrative source remain the responsibility of the Immigration Department. Accordingly, the data collected and collated by the Immigration Department do not accord with the concepts and definitions adopted by the ESO for statistical purposes.  As stated above the ESO uses resident population. However, while the ESO excludes all persons residing on island  for less than six months  or intending  to reside on island for less than six months,  these same persons if they are working are included in the work permit data. Despite the differences between the administrative data and the estimates derived from the labour force survey, the work permits data provide  useful information on foreign labour activities outside of sample periods.</t>
  </si>
  <si>
    <t>Not in the Labour Force</t>
  </si>
  <si>
    <t>Sex</t>
  </si>
  <si>
    <t>Count</t>
  </si>
  <si>
    <t>Education, Health and Social Work</t>
  </si>
  <si>
    <t>2009 LFS Industry by Sex</t>
  </si>
  <si>
    <t>Industry Recode</t>
  </si>
  <si>
    <t>Electricity, gas, steam and air conditioning supply, Water Supply and Sewerage</t>
  </si>
  <si>
    <t>2010 Employment by Industry</t>
  </si>
  <si>
    <t>WorkingAgePop</t>
  </si>
  <si>
    <t xml:space="preserve">Employed </t>
  </si>
  <si>
    <t>1.00</t>
  </si>
  <si>
    <t>Age Group for Report</t>
  </si>
  <si>
    <t>Less than 15</t>
  </si>
  <si>
    <t xml:space="preserve">Participation Rate (%) </t>
  </si>
  <si>
    <t xml:space="preserve">    Caymanian</t>
  </si>
  <si>
    <t xml:space="preserve">    Non-Caymanian</t>
  </si>
  <si>
    <t>Employee</t>
  </si>
  <si>
    <t>Self Employed (No Employees)</t>
  </si>
  <si>
    <t>Self Employed With Employees</t>
  </si>
  <si>
    <t>Unpaid Family Worker</t>
  </si>
  <si>
    <t>DK/NS</t>
  </si>
  <si>
    <t xml:space="preserve">Non-Caymanian </t>
  </si>
  <si>
    <t xml:space="preserve">Male </t>
  </si>
  <si>
    <t>10.01b</t>
  </si>
  <si>
    <t>10.01c</t>
  </si>
  <si>
    <t>TOTAL FILLED POSTS</t>
  </si>
  <si>
    <t>MINISTRIES</t>
  </si>
  <si>
    <t>Ministry of Community Affairs, Gender and Housing</t>
  </si>
  <si>
    <t>Ministry of District Admin., Works, Lands &amp; Agriculture.</t>
  </si>
  <si>
    <t>Ministry of Education, Training and Employment</t>
  </si>
  <si>
    <t>Ministry of Finance, Development and Tourism</t>
  </si>
  <si>
    <t xml:space="preserve">..   </t>
  </si>
  <si>
    <t>Public Finance</t>
  </si>
  <si>
    <t>Tourism and Development</t>
  </si>
  <si>
    <t>Ministry of Health, Environment, Youth, Sports &amp; Culture</t>
  </si>
  <si>
    <t>PORTFOLIOS</t>
  </si>
  <si>
    <t>Portfolio of Internal and External Affairs</t>
  </si>
  <si>
    <t>Portfolio of Legal Affairs</t>
  </si>
  <si>
    <t>Portfolio of the Civil Service</t>
  </si>
  <si>
    <t>Portfolio of Finance and Economics</t>
  </si>
  <si>
    <t>OTHER EXTERNAL DEPARTMENTS</t>
  </si>
  <si>
    <t>Cayman Islands Audit Office</t>
  </si>
  <si>
    <t>Judicial Department</t>
  </si>
  <si>
    <t>Cabinet Office</t>
  </si>
  <si>
    <t>Complaints Commissioner</t>
  </si>
  <si>
    <t>Information Commissioner</t>
  </si>
  <si>
    <r>
      <rPr>
        <b/>
        <sz val="10"/>
        <rFont val="Arial"/>
        <family val="2"/>
      </rPr>
      <t>Source:</t>
    </r>
    <r>
      <rPr>
        <sz val="10"/>
        <rFont val="Arial"/>
        <family val="2"/>
      </rPr>
      <t xml:space="preserve"> </t>
    </r>
    <r>
      <rPr>
        <sz val="10"/>
        <rFont val="Arial"/>
        <family val="2"/>
      </rPr>
      <t>Portfolio of the Civil Service</t>
    </r>
  </si>
  <si>
    <t>Ministry of Communications</t>
  </si>
  <si>
    <t xml:space="preserve">                 ..</t>
  </si>
  <si>
    <t xml:space="preserve">                   ..</t>
  </si>
  <si>
    <t>Ministry of Community Service</t>
  </si>
  <si>
    <t xml:space="preserve">                  ..  </t>
  </si>
  <si>
    <t>Ministry of District Administration, Planning, Agriculture &amp; Housing</t>
  </si>
  <si>
    <t>Ministry of Planning</t>
  </si>
  <si>
    <t xml:space="preserve">                  ..   </t>
  </si>
  <si>
    <t>Ministry of Education</t>
  </si>
  <si>
    <t>Ministry of Health &amp; Human Services</t>
  </si>
  <si>
    <t>Ministry of Tourism</t>
  </si>
  <si>
    <t>…</t>
  </si>
  <si>
    <t>Finance &amp; Economics</t>
  </si>
  <si>
    <t>Internal &amp; External Affairs</t>
  </si>
  <si>
    <t>Legal Affairs</t>
  </si>
  <si>
    <t>Civil Service</t>
  </si>
  <si>
    <t>Notes:</t>
  </si>
  <si>
    <t>The Ministry of Communications was created in 2005</t>
  </si>
  <si>
    <t>The Ministry of Community Services was absorbed into various Ministries and Portfolios in 2005</t>
  </si>
  <si>
    <t>The Ministry of District Administration, Planning, Agriculture &amp; Housing (DAPA&amp;H) was created in 2005</t>
  </si>
  <si>
    <t>The Ministry of Planning was absorbed into the Ministry of DAPA&amp;H in 2005</t>
  </si>
  <si>
    <r>
      <rPr>
        <b/>
        <sz val="10"/>
        <rFont val="Arial"/>
        <family val="2"/>
      </rPr>
      <t>Source:</t>
    </r>
    <r>
      <rPr>
        <sz val="10"/>
        <rFont val="Arial"/>
        <family val="2"/>
      </rPr>
      <t xml:space="preserve">  Portfolio of the Civil Service</t>
    </r>
  </si>
  <si>
    <t>2010 (31st December)</t>
  </si>
  <si>
    <t>2011 (31st December)</t>
  </si>
  <si>
    <t>2012 (31st December)</t>
  </si>
  <si>
    <t>Director of Public Prosecutions</t>
  </si>
  <si>
    <t>10.01a</t>
  </si>
  <si>
    <t>Industry</t>
  </si>
  <si>
    <t xml:space="preserve">     Male</t>
  </si>
  <si>
    <t xml:space="preserve">     Female</t>
  </si>
  <si>
    <t>Electricity, Gas, Steam and Air Conditioning Supply, Water Supply and Sewerage</t>
  </si>
  <si>
    <t>Information and Communication</t>
  </si>
  <si>
    <t>Professional, Scientific and Technical activities</t>
  </si>
  <si>
    <t>Administrative and Support Service Activities</t>
  </si>
  <si>
    <t>General Public Administration Activities</t>
  </si>
  <si>
    <t>Human Health and Social Work Activities</t>
  </si>
  <si>
    <t>Arts, Entertainment and Recreation</t>
  </si>
  <si>
    <t>Other Service Activities</t>
  </si>
  <si>
    <t xml:space="preserve">     Caymanian</t>
  </si>
  <si>
    <t xml:space="preserve">     Non-Caymanian</t>
  </si>
  <si>
    <t>MINISTRY OF COMMUNITY AFFAIRS &amp; HOUSING</t>
  </si>
  <si>
    <t>MINISTRY OF COMMUNITY AFFAIRS, GENDER &amp; HOUSING</t>
  </si>
  <si>
    <t>MINISTRY OF DA, WORKS &amp; GENDER AFFAIRS</t>
  </si>
  <si>
    <t>MINISTRY OF DA, WORKS, LANDS &amp; AGRICULTURE</t>
  </si>
  <si>
    <t>MINISTRY OF EDUCATION, TRAINING &amp; EMPLOYMENT</t>
  </si>
  <si>
    <t>MINISTRY OF FINANCIAL SERVICES, TOURISM &amp; DEVELOPMENT</t>
  </si>
  <si>
    <t>MINISTRY OF FINANCE, TOURISM &amp; DEV (Financial Services)</t>
  </si>
  <si>
    <t>MINISTRY OF FINANCE, TOURISM &amp; DEV (Public Finance)</t>
  </si>
  <si>
    <t>MINISTRY OF FINANCE, TOURISM &amp; DEV (Tourism &amp; Development)</t>
  </si>
  <si>
    <t>MINISTRY OF HEALTH, ENVIRONMENT YS&amp;C</t>
  </si>
  <si>
    <t>PORTFOLIO OF FINANCE &amp; ECONOMICS</t>
  </si>
  <si>
    <t>PORTFOLIO OF INTERNAL &amp; EXTERNAL AFFAIRS</t>
  </si>
  <si>
    <t>PORTFOLIO OF LEGAL AFFAIRS</t>
  </si>
  <si>
    <t>PORTFOLIO OF THE CIVIL SERVICE</t>
  </si>
  <si>
    <t>AUDIT OFFICE</t>
  </si>
  <si>
    <t>CABINET OFFICE</t>
  </si>
  <si>
    <t>COMPLAINTS COMMISSIONER</t>
  </si>
  <si>
    <t>JUDICIAL</t>
  </si>
  <si>
    <t>DIRECTOR OF PUBLIC PROSECUTIONS</t>
  </si>
  <si>
    <t>INFORMATION COMMISSION</t>
  </si>
  <si>
    <t>..</t>
  </si>
  <si>
    <r>
      <rPr>
        <b/>
        <sz val="10"/>
        <rFont val="Arial"/>
        <family val="2"/>
      </rPr>
      <t>Source:</t>
    </r>
    <r>
      <rPr>
        <sz val="10"/>
        <rFont val="Arial"/>
        <family val="2"/>
      </rPr>
      <t xml:space="preserve">  Economics and Statistics Office (ESO)</t>
    </r>
  </si>
  <si>
    <t>10.06b</t>
  </si>
  <si>
    <r>
      <rPr>
        <b/>
        <sz val="10"/>
        <rFont val="Arial"/>
        <family val="2"/>
      </rPr>
      <t>Source:</t>
    </r>
    <r>
      <rPr>
        <sz val="10"/>
        <rFont val="Arial"/>
        <family val="2"/>
      </rPr>
      <t xml:space="preserve"> Economics and Statistics Office (ESO)</t>
    </r>
  </si>
  <si>
    <t>10.06a</t>
  </si>
  <si>
    <t>Agriculture, forestry and fishing</t>
  </si>
  <si>
    <t>Manufacturing</t>
  </si>
  <si>
    <t>Electricity, gas, steam and air conditioning supply</t>
  </si>
  <si>
    <t>Water supply; sewearge, waste management and remediation activities</t>
  </si>
  <si>
    <t>Wholesale and retail trade and repair of motor vehicles and motorcycles</t>
  </si>
  <si>
    <t>Accomodation and food service activities</t>
  </si>
  <si>
    <t>Professional, scientific and technical activities</t>
  </si>
  <si>
    <t xml:space="preserve">Administrative and support service activities </t>
  </si>
  <si>
    <t>Public administration and defence; compulsory social security</t>
  </si>
  <si>
    <t>Activities of households as employers; undifferentiated goods-and services</t>
  </si>
  <si>
    <t>producing activities of households for own use</t>
  </si>
  <si>
    <t xml:space="preserve">Financial and insurance activities </t>
  </si>
  <si>
    <t>Work permits data classified by ISIC (Rev 4) is available starting 2012 only</t>
  </si>
  <si>
    <r>
      <rPr>
        <b/>
        <sz val="10"/>
        <rFont val="Arial"/>
        <family val="2"/>
      </rPr>
      <t>Source:</t>
    </r>
    <r>
      <rPr>
        <sz val="10"/>
        <rFont val="Arial"/>
        <family val="2"/>
      </rPr>
      <t xml:space="preserve"> Cayman Islands Immigration Department</t>
    </r>
  </si>
  <si>
    <t>Central Government</t>
  </si>
  <si>
    <t>Participation rate = Percent of the labour force in the working age population (15 years+)</t>
  </si>
  <si>
    <t>10.03a</t>
  </si>
  <si>
    <t>10.03b</t>
  </si>
  <si>
    <t>10.06c</t>
  </si>
  <si>
    <t>Public Sector Employment</t>
  </si>
  <si>
    <t xml:space="preserve">           1,796 </t>
  </si>
  <si>
    <t xml:space="preserve">           5,881 </t>
  </si>
  <si>
    <t xml:space="preserve">      3,617 </t>
  </si>
  <si>
    <t>Number of Employees</t>
  </si>
  <si>
    <t>FY 2011/2012</t>
  </si>
  <si>
    <t>STATISTICAL COMPENDIUM 2013</t>
  </si>
  <si>
    <t>10.05a</t>
  </si>
  <si>
    <t>10.05b</t>
  </si>
  <si>
    <t>10.04a</t>
  </si>
  <si>
    <t>10.04b</t>
  </si>
  <si>
    <r>
      <t>Source: Cayman Islands Immigration Department</t>
    </r>
    <r>
      <rPr>
        <b/>
        <sz val="10"/>
        <rFont val="Arial"/>
        <family val="2"/>
      </rPr>
      <t xml:space="preserve"> </t>
    </r>
    <r>
      <rPr>
        <sz val="10"/>
        <rFont val="Arial"/>
        <family val="2"/>
      </rPr>
      <t>and Economics and Statistics Office (ESO)</t>
    </r>
  </si>
  <si>
    <t>ISIC: Intermational Standard Industrial Classification of all economic activities.</t>
  </si>
  <si>
    <t>10.05c</t>
  </si>
  <si>
    <t>Employees of the Cayman Islands  Central Government,  2009 - 2012 (at end December)</t>
  </si>
  <si>
    <t>Transportation and storage</t>
  </si>
  <si>
    <t>Real estate activities</t>
  </si>
  <si>
    <t>Employees of the Cayman Islands Central Government by  Sex,  2011 - 2012</t>
  </si>
  <si>
    <r>
      <t>2013</t>
    </r>
    <r>
      <rPr>
        <b/>
        <vertAlign val="superscript"/>
        <sz val="10"/>
        <rFont val="Arial"/>
        <family val="2"/>
      </rPr>
      <t>R</t>
    </r>
  </si>
  <si>
    <t>FY 2013/14</t>
  </si>
  <si>
    <t>Real Estate</t>
  </si>
  <si>
    <t>26 - 34</t>
  </si>
  <si>
    <t>36 - 44</t>
  </si>
  <si>
    <t>46 - 54</t>
  </si>
  <si>
    <t>56 - 64</t>
  </si>
  <si>
    <t>Work Permits by Industry Classified by ISIC (Revision 4), 2012-2015</t>
  </si>
  <si>
    <t>Armed forces</t>
  </si>
  <si>
    <t>Employment by Industry and Sex, 2010- 2016</t>
  </si>
  <si>
    <t>STATISTICAL COMPENDIUM 2015</t>
  </si>
  <si>
    <t>Employees of the Cayman Islands Central Government by Sex,  2015</t>
  </si>
  <si>
    <t>Government Reorganisation</t>
  </si>
  <si>
    <t>Ministry of District Admin, Tourism &amp; Transport</t>
  </si>
  <si>
    <t>Ministry of Education, Employment &amp; Gender</t>
  </si>
  <si>
    <t>Ministry of Finance &amp; Economic Development</t>
  </si>
  <si>
    <t>Ministry of Financial Services, Commerce &amp; Environment</t>
  </si>
  <si>
    <t>Ministry of Planning, Lands, Agriculture, Housing &amp; Infrastructure</t>
  </si>
  <si>
    <t>Ministry of Health, Sports, Youth &amp; Culture</t>
  </si>
  <si>
    <t>Complaints Commission</t>
  </si>
  <si>
    <t>Information Commission</t>
  </si>
  <si>
    <r>
      <rPr>
        <b/>
        <sz val="10"/>
        <rFont val="Arial"/>
        <family val="2"/>
      </rPr>
      <t>Source:</t>
    </r>
    <r>
      <rPr>
        <sz val="10"/>
        <rFont val="Arial"/>
        <family val="2"/>
      </rPr>
      <t xml:space="preserve">  Portfolio of Civil Service</t>
    </r>
  </si>
  <si>
    <t>2016 (31st December)</t>
  </si>
  <si>
    <t>Ministry of Community Affairs, Youth and Sports</t>
  </si>
  <si>
    <t>Ministry of Home Affairs</t>
  </si>
  <si>
    <t>Auditors Oversight Authority</t>
  </si>
  <si>
    <t>Cayman Islands Airport Authority</t>
  </si>
  <si>
    <t>Cayman Islands Development Bank</t>
  </si>
  <si>
    <t>Cayman Islands Monetary Authority</t>
  </si>
  <si>
    <t>Cayman Islands National Insurance Company (CINICO)</t>
  </si>
  <si>
    <t>Cayman Islands National Museum</t>
  </si>
  <si>
    <t>Cayman Islands Stock Exchange</t>
  </si>
  <si>
    <t>Cayman National Cultural Foundation</t>
  </si>
  <si>
    <t>Children and Youth Service (CAYS) Foundation</t>
  </si>
  <si>
    <t>Civil Aviation Authority</t>
  </si>
  <si>
    <t>Health Services Authority</t>
  </si>
  <si>
    <t>Maritime Authority of the Cayman Islands</t>
  </si>
  <si>
    <t>The National Drug Council</t>
  </si>
  <si>
    <t>National Gallery of the Cayman Islands</t>
  </si>
  <si>
    <t>National Housing Development Trust</t>
  </si>
  <si>
    <t>Port Authority of the Cayman Islands</t>
  </si>
  <si>
    <t>Public Service Pension Board</t>
  </si>
  <si>
    <t>Sister Islands Affordable Housing Corporation</t>
  </si>
  <si>
    <t>Tourism Attractions Board</t>
  </si>
  <si>
    <t>University College of the Cayman Islands</t>
  </si>
  <si>
    <t>FY2015/16</t>
  </si>
  <si>
    <t>July 2016- Dec 2016</t>
  </si>
  <si>
    <t>TOTAL</t>
  </si>
  <si>
    <t>FY 2015/16</t>
  </si>
  <si>
    <t>July 16-Dec 16</t>
  </si>
  <si>
    <r>
      <t xml:space="preserve">Note: </t>
    </r>
    <r>
      <rPr>
        <sz val="10"/>
        <color rgb="FF000000"/>
        <rFont val="Arial"/>
        <family val="2"/>
      </rPr>
      <t>Total is equivalent full time staff.</t>
    </r>
  </si>
  <si>
    <t xml:space="preserve">Country </t>
  </si>
  <si>
    <t>Statutory Authorities and Government Corporations</t>
  </si>
  <si>
    <t>Jan 17-Dec 17</t>
  </si>
  <si>
    <t>Jan 2017 - Dec 2017</t>
  </si>
  <si>
    <t>FY 2009/10</t>
  </si>
  <si>
    <t>2010-11</t>
  </si>
  <si>
    <r>
      <t>2016</t>
    </r>
    <r>
      <rPr>
        <b/>
        <vertAlign val="superscript"/>
        <sz val="10"/>
        <rFont val="Arial"/>
        <family val="2"/>
      </rPr>
      <t>R</t>
    </r>
  </si>
  <si>
    <t>WorkingAgePopulation</t>
  </si>
  <si>
    <t>LabourForce</t>
  </si>
  <si>
    <t>UnEmployed</t>
  </si>
  <si>
    <t>10YAgeRecode</t>
  </si>
  <si>
    <t>0 - 14</t>
  </si>
  <si>
    <t>Ministry of Education, Youth, Sports, Agriculture &amp; Lands</t>
  </si>
  <si>
    <t>Ministry of Financial Services &amp; Home Affairs</t>
  </si>
  <si>
    <t>Ministry of Commerce, Planning &amp; Infrastructure</t>
  </si>
  <si>
    <t>Ministry of Health, Environment, Culture &amp; Housing</t>
  </si>
  <si>
    <t>Office of the Ombudsman</t>
  </si>
  <si>
    <r>
      <rPr>
        <strike/>
        <sz val="10"/>
        <rFont val="Arial"/>
        <family val="2"/>
      </rPr>
      <t xml:space="preserve">Information Commission </t>
    </r>
    <r>
      <rPr>
        <sz val="10"/>
        <rFont val="Arial"/>
        <family val="2"/>
      </rPr>
      <t>(merge with Complaints Commission to form Office of the Ombudsman Sep 2017)</t>
    </r>
  </si>
  <si>
    <t>Service and Sales Workers</t>
  </si>
  <si>
    <t>Craft &amp; Related Trade Workers</t>
  </si>
  <si>
    <t>Elementary Occupations</t>
  </si>
  <si>
    <r>
      <t xml:space="preserve">Source: </t>
    </r>
    <r>
      <rPr>
        <sz val="10"/>
        <color rgb="FF000000"/>
        <rFont val="Arial"/>
        <family val="2"/>
      </rPr>
      <t>Portfolio of the Civil Service</t>
    </r>
  </si>
  <si>
    <t>Clerical / Support Workers</t>
  </si>
  <si>
    <t>Source: Economics and Statistics Office</t>
  </si>
  <si>
    <t>Jan 2018 - Dec 2018</t>
  </si>
  <si>
    <t>Jan 18-Dec 18</t>
  </si>
  <si>
    <t>COMPENDIUM OF STATISTICS 2018</t>
  </si>
  <si>
    <t>10.06d</t>
  </si>
  <si>
    <t>Statutory Authority and Government Corporation Employment</t>
  </si>
  <si>
    <t>10.06e</t>
  </si>
  <si>
    <t>Labour Force Indicators by Status, 2012- 2019</t>
  </si>
  <si>
    <t>Employment by Occupation and Status, 2012 - 2019</t>
  </si>
  <si>
    <t>Employment by Industry, 2011 - 2019</t>
  </si>
  <si>
    <t>Work Permits by Industry Classified by ISIC (Revision 4), 2014-2019</t>
  </si>
  <si>
    <t>Work Permits By Nationality, 2019</t>
  </si>
  <si>
    <t>2019 (31st December)</t>
  </si>
  <si>
    <t>Jan 2019 - Dec 2019</t>
  </si>
  <si>
    <t>COMPENDIUM OF STATISTICS 2019</t>
  </si>
  <si>
    <t>Employment by Occupation and Sex, 2011 - 2019</t>
  </si>
  <si>
    <t>Employees of the Cayman Islands Central Government by Sex,  2019</t>
  </si>
  <si>
    <t>Ministry of Community Affairs (Community Affairs)</t>
  </si>
  <si>
    <t>Ministry of Employment &amp; Border Control</t>
  </si>
  <si>
    <t>Ministry of International, Trade, Investment, Aviation, Maritime Affairs</t>
  </si>
  <si>
    <t xml:space="preserve">Jan 19-Dec 19 </t>
  </si>
  <si>
    <t xml:space="preserve">Cayman Airways Limited </t>
  </si>
  <si>
    <t>Cayman Turtle Conservation and Ecuation Centre Ltd.</t>
  </si>
  <si>
    <t xml:space="preserve">Electricity Regulatory Authority </t>
  </si>
  <si>
    <t>n/a</t>
  </si>
  <si>
    <t xml:space="preserve">Utility Regulation and Competition Office </t>
  </si>
  <si>
    <t xml:space="preserve">National Roads Authority </t>
  </si>
  <si>
    <t>Water Authority</t>
  </si>
  <si>
    <t>Labour Force Indicators by Sex, 2014- 2019</t>
  </si>
  <si>
    <t>Labour Force Indicators by Age Groups, 2012 - 2019</t>
  </si>
  <si>
    <t>Category of Workers by Sex and Status, 2014 - 2019</t>
  </si>
  <si>
    <t>Employment by Industry and Status, 2013- 2019</t>
  </si>
  <si>
    <t>Numbers of Work Permits by Industry (Private Sector) 2005 -  2009</t>
  </si>
  <si>
    <t>STATISTICAL COMPENDIUM 2019</t>
  </si>
  <si>
    <t>Compendium of Statistics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</si>
</sst>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 #\ \-"/>
    <numFmt numFmtId="165" formatCode="_(* #,##0.0_);_(* \(#,##0.0\);_(* &quot;-&quot;??_);_(@_)"/>
    <numFmt numFmtId="166" formatCode="_(* #,##0_);_(* \(#,##0\);_(* &quot;-&quot;??_);_(@_)"/>
    <numFmt numFmtId="167" formatCode="\(0.0\)"/>
    <numFmt numFmtId="168" formatCode="0.0"/>
    <numFmt numFmtId="169" formatCode="#,##0.000000000000"/>
    <numFmt numFmtId="170" formatCode="###,###,###,###,###,###,###,###,###,###,###,###,##0"/>
    <numFmt numFmtId="171" formatCode="###0"/>
  </numFmts>
  <fonts count="46" x14ac:knownFonts="1">
    <font>
      <sz val="10"/>
      <name val="Arial"/>
    </font>
    <font>
      <b/>
      <sz val="10"/>
      <name val="Arial"/>
      <family val="2"/>
    </font>
    <font>
      <i/>
      <sz val="10"/>
      <name val="Arial"/>
      <family val="2"/>
    </font>
    <font>
      <sz val="10"/>
      <name val="Arial"/>
      <family val="2"/>
    </font>
    <font>
      <b/>
      <sz val="12"/>
      <name val="Arial"/>
      <family val="2"/>
    </font>
    <font>
      <vertAlign val="superscript"/>
      <sz val="10"/>
      <name val="Arial"/>
      <family val="2"/>
    </font>
    <font>
      <b/>
      <vertAlign val="superscript"/>
      <sz val="10"/>
      <name val="Arial"/>
      <family val="2"/>
    </font>
    <font>
      <b/>
      <sz val="12"/>
      <name val="Arial"/>
      <family val="2"/>
    </font>
    <font>
      <sz val="8"/>
      <name val="Arial"/>
      <family val="2"/>
    </font>
    <font>
      <b/>
      <sz val="10"/>
      <name val="Arial"/>
      <family val="2"/>
    </font>
    <font>
      <sz val="10"/>
      <name val="Arial"/>
      <family val="2"/>
    </font>
    <font>
      <b/>
      <vertAlign val="superscript"/>
      <sz val="12"/>
      <name val="Arial"/>
      <family val="2"/>
    </font>
    <font>
      <b/>
      <sz val="11"/>
      <name val="Arial"/>
      <family val="2"/>
    </font>
    <font>
      <b/>
      <i/>
      <sz val="10"/>
      <name val="Arial"/>
      <family val="2"/>
    </font>
    <font>
      <i/>
      <sz val="10"/>
      <name val="Arial"/>
      <family val="2"/>
    </font>
    <font>
      <sz val="10"/>
      <color indexed="16"/>
      <name val="Arial"/>
      <family val="2"/>
    </font>
    <font>
      <sz val="11"/>
      <name val="Arial"/>
      <family val="2"/>
    </font>
    <font>
      <b/>
      <sz val="11"/>
      <name val="Book Antiqua"/>
      <family val="1"/>
    </font>
    <font>
      <b/>
      <sz val="10"/>
      <color indexed="12"/>
      <name val="Arial"/>
      <family val="2"/>
    </font>
    <font>
      <sz val="10"/>
      <color indexed="8"/>
      <name val="Arial"/>
      <family val="2"/>
    </font>
    <font>
      <b/>
      <sz val="10"/>
      <color indexed="8"/>
      <name val="Arial"/>
      <family val="2"/>
    </font>
    <font>
      <vertAlign val="superscript"/>
      <sz val="10"/>
      <name val="Arial"/>
      <family val="2"/>
    </font>
    <font>
      <i/>
      <sz val="8"/>
      <name val="Arial"/>
      <family val="2"/>
    </font>
    <font>
      <sz val="11"/>
      <name val="Arial"/>
      <family val="2"/>
    </font>
    <font>
      <sz val="11"/>
      <color indexed="8"/>
      <name val="Arial"/>
      <family val="2"/>
    </font>
    <font>
      <sz val="1"/>
      <color indexed="8"/>
      <name val="Arial"/>
      <family val="2"/>
    </font>
    <font>
      <b/>
      <sz val="11"/>
      <color indexed="8"/>
      <name val="Arial"/>
      <family val="2"/>
    </font>
    <font>
      <sz val="9"/>
      <name val="Arial"/>
      <family val="2"/>
    </font>
    <font>
      <b/>
      <sz val="12"/>
      <color theme="1"/>
      <name val="Arial"/>
      <family val="2"/>
    </font>
    <font>
      <sz val="8"/>
      <color indexed="8"/>
      <name val="Times New Roman"/>
      <family val="1"/>
    </font>
    <font>
      <b/>
      <sz val="10"/>
      <name val="Arial"/>
      <family val="2"/>
    </font>
    <font>
      <sz val="10"/>
      <color theme="1"/>
      <name val="Arial"/>
      <family val="2"/>
    </font>
    <font>
      <i/>
      <vertAlign val="superscript"/>
      <sz val="10"/>
      <name val="Arial"/>
      <family val="2"/>
    </font>
    <font>
      <b/>
      <sz val="10"/>
      <color rgb="FFFF0000"/>
      <name val="Arial"/>
      <family val="2"/>
    </font>
    <font>
      <sz val="10"/>
      <color rgb="FFFF0000"/>
      <name val="Arial"/>
      <family val="2"/>
    </font>
    <font>
      <b/>
      <sz val="11"/>
      <color theme="1"/>
      <name val="Calibri"/>
      <family val="2"/>
      <scheme val="minor"/>
    </font>
    <font>
      <sz val="10"/>
      <color rgb="FF000000"/>
      <name val="Arial"/>
      <family val="2"/>
    </font>
    <font>
      <b/>
      <sz val="10"/>
      <color rgb="FF000000"/>
      <name val="Arial"/>
      <family val="2"/>
    </font>
    <font>
      <b/>
      <sz val="10"/>
      <color theme="1"/>
      <name val="Calibri"/>
      <family val="2"/>
      <scheme val="minor"/>
    </font>
    <font>
      <b/>
      <sz val="12"/>
      <color theme="0"/>
      <name val="Arial"/>
      <family val="2"/>
    </font>
    <font>
      <sz val="10"/>
      <color theme="0"/>
      <name val="Arial"/>
      <family val="2"/>
    </font>
    <font>
      <sz val="10"/>
      <name val="Arial"/>
      <family val="2"/>
    </font>
    <font>
      <sz val="10"/>
      <name val="Arial"/>
      <family val="2"/>
    </font>
    <font>
      <sz val="10"/>
      <name val="Arial"/>
      <family val="2"/>
    </font>
    <font>
      <b/>
      <sz val="10"/>
      <color theme="1"/>
      <name val="Arial"/>
      <family val="2"/>
    </font>
    <font>
      <strike/>
      <sz val="10"/>
      <name val="Arial"/>
      <family val="2"/>
    </font>
  </fonts>
  <fills count="9">
    <fill>
      <patternFill patternType="none"/>
    </fill>
    <fill>
      <patternFill patternType="gray125"/>
    </fill>
    <fill>
      <patternFill patternType="solid">
        <fgColor indexed="16"/>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indexed="44"/>
        <bgColor indexed="64"/>
      </patternFill>
    </fill>
    <fill>
      <patternFill patternType="solid">
        <fgColor indexed="11"/>
        <bgColor indexed="64"/>
      </patternFill>
    </fill>
    <fill>
      <patternFill patternType="solid">
        <fgColor theme="0"/>
        <bgColor indexed="64"/>
      </patternFill>
    </fill>
  </fills>
  <borders count="4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12"/>
      </left>
      <right style="thin">
        <color indexed="12"/>
      </right>
      <top style="thin">
        <color indexed="12"/>
      </top>
      <bottom/>
      <diagonal/>
    </border>
    <border>
      <left style="thin">
        <color indexed="12"/>
      </left>
      <right style="thin">
        <color indexed="12"/>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style="hair">
        <color indexed="64"/>
      </top>
      <bottom style="hair">
        <color indexed="64"/>
      </bottom>
      <diagonal/>
    </border>
    <border>
      <left/>
      <right/>
      <top style="double">
        <color indexed="8"/>
      </top>
      <bottom style="medium">
        <color indexed="8"/>
      </bottom>
      <diagonal/>
    </border>
    <border>
      <left/>
      <right/>
      <top style="medium">
        <color indexed="8"/>
      </top>
      <bottom style="double">
        <color indexed="8"/>
      </bottom>
      <diagonal/>
    </border>
    <border>
      <left/>
      <right/>
      <top style="medium">
        <color indexed="8"/>
      </top>
      <bottom/>
      <diagonal/>
    </border>
    <border>
      <left/>
      <right/>
      <top/>
      <bottom style="double">
        <color indexed="8"/>
      </bottom>
      <diagonal/>
    </border>
    <border>
      <left/>
      <right/>
      <top/>
      <bottom style="medium">
        <color indexed="64"/>
      </bottom>
      <diagonal/>
    </border>
    <border>
      <left/>
      <right/>
      <top style="double">
        <color indexed="8"/>
      </top>
      <bottom/>
      <diagonal/>
    </border>
    <border>
      <left/>
      <right/>
      <top style="double">
        <color indexed="8"/>
      </top>
      <bottom style="thin">
        <color indexed="8"/>
      </bottom>
      <diagonal/>
    </border>
    <border>
      <left/>
      <right/>
      <top/>
      <bottom style="thin">
        <color indexed="8"/>
      </bottom>
      <diagonal/>
    </border>
    <border>
      <left/>
      <right/>
      <top/>
      <bottom style="medium">
        <color indexed="8"/>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top/>
      <bottom/>
      <diagonal/>
    </border>
    <border>
      <left style="hair">
        <color indexed="64"/>
      </left>
      <right style="hair">
        <color indexed="64"/>
      </right>
      <top/>
      <bottom/>
      <diagonal/>
    </border>
    <border>
      <left/>
      <right style="thin">
        <color indexed="64"/>
      </right>
      <top/>
      <bottom/>
      <diagonal/>
    </border>
    <border>
      <left style="hair">
        <color indexed="64"/>
      </left>
      <right style="thin">
        <color indexed="64"/>
      </right>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43" fontId="3" fillId="0" borderId="0" applyFont="0" applyFill="0" applyBorder="0" applyAlignment="0" applyProtection="0"/>
    <xf numFmtId="0" fontId="3" fillId="0" borderId="0"/>
    <xf numFmtId="0" fontId="10" fillId="0" borderId="0"/>
    <xf numFmtId="0" fontId="3" fillId="0" borderId="0"/>
    <xf numFmtId="0" fontId="3" fillId="0" borderId="0"/>
    <xf numFmtId="43" fontId="41" fillId="0" borderId="0" applyFont="0" applyFill="0" applyBorder="0" applyAlignment="0" applyProtection="0"/>
    <xf numFmtId="0" fontId="3" fillId="0" borderId="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3" fillId="0" borderId="0" applyFont="0" applyFill="0" applyBorder="0" applyAlignment="0" applyProtection="0"/>
  </cellStyleXfs>
  <cellXfs count="693">
    <xf numFmtId="0" fontId="0" fillId="0" borderId="0" xfId="0"/>
    <xf numFmtId="0" fontId="1" fillId="0" borderId="0" xfId="0" applyFont="1"/>
    <xf numFmtId="0" fontId="1" fillId="0" borderId="1" xfId="0" applyFont="1" applyBorder="1" applyAlignment="1">
      <alignment horizontal="center"/>
    </xf>
    <xf numFmtId="0" fontId="0" fillId="0" borderId="2" xfId="0" applyBorder="1"/>
    <xf numFmtId="0" fontId="5" fillId="0" borderId="0" xfId="0" applyFont="1" applyAlignment="1">
      <alignment horizontal="center" vertical="center"/>
    </xf>
    <xf numFmtId="164" fontId="0" fillId="0" borderId="0" xfId="0" applyNumberFormat="1" applyAlignment="1">
      <alignment horizontal="centerContinuous"/>
    </xf>
    <xf numFmtId="0" fontId="0" fillId="0" borderId="0" xfId="0" applyAlignment="1">
      <alignment horizontal="centerContinuous"/>
    </xf>
    <xf numFmtId="166" fontId="0" fillId="0" borderId="0" xfId="1" applyNumberFormat="1" applyFont="1"/>
    <xf numFmtId="0" fontId="1" fillId="0" borderId="1" xfId="0" applyFont="1" applyBorder="1" applyAlignment="1">
      <alignment horizontal="center" vertical="center" wrapText="1"/>
    </xf>
    <xf numFmtId="0" fontId="0" fillId="0" borderId="0" xfId="0" applyAlignment="1">
      <alignment horizontal="left"/>
    </xf>
    <xf numFmtId="0" fontId="7" fillId="0" borderId="0" xfId="0" applyFont="1"/>
    <xf numFmtId="0" fontId="7" fillId="0" borderId="0" xfId="0" applyFont="1" applyAlignment="1">
      <alignment horizontal="centerContinuous"/>
    </xf>
    <xf numFmtId="166" fontId="0" fillId="0" borderId="0" xfId="1" applyNumberFormat="1" applyFont="1" applyAlignment="1">
      <alignment horizontal="right"/>
    </xf>
    <xf numFmtId="167" fontId="0" fillId="0" borderId="0" xfId="1" applyNumberFormat="1" applyFont="1" applyAlignment="1">
      <alignment horizontal="right"/>
    </xf>
    <xf numFmtId="166" fontId="1" fillId="0" borderId="0" xfId="1" applyNumberFormat="1" applyFont="1"/>
    <xf numFmtId="0" fontId="0" fillId="0" borderId="1" xfId="0" applyBorder="1" applyAlignment="1">
      <alignment horizontal="center" vertical="center" wrapText="1"/>
    </xf>
    <xf numFmtId="0" fontId="1" fillId="0" borderId="0" xfId="0" applyFont="1" applyAlignment="1">
      <alignment horizontal="center"/>
    </xf>
    <xf numFmtId="165" fontId="0" fillId="0" borderId="0" xfId="1" applyNumberFormat="1" applyFont="1"/>
    <xf numFmtId="0" fontId="2" fillId="0" borderId="0" xfId="0" applyFont="1" applyAlignment="1">
      <alignment horizontal="left"/>
    </xf>
    <xf numFmtId="166" fontId="2" fillId="0" borderId="0" xfId="1" applyNumberFormat="1" applyFont="1"/>
    <xf numFmtId="165" fontId="2" fillId="0" borderId="0" xfId="1" applyNumberFormat="1" applyFont="1"/>
    <xf numFmtId="0" fontId="1" fillId="0" borderId="0" xfId="0" applyFont="1" applyAlignment="1">
      <alignment horizontal="centerContinuous"/>
    </xf>
    <xf numFmtId="0" fontId="9" fillId="0" borderId="0" xfId="0" applyFont="1" applyAlignment="1">
      <alignment horizontal="centerContinuous"/>
    </xf>
    <xf numFmtId="3" fontId="0" fillId="0" borderId="0" xfId="0" applyNumberFormat="1"/>
    <xf numFmtId="0" fontId="1" fillId="0" borderId="1" xfId="0" applyFont="1" applyBorder="1" applyAlignment="1" applyProtection="1">
      <alignment horizontal="center"/>
      <protection locked="0"/>
    </xf>
    <xf numFmtId="0" fontId="0" fillId="0" borderId="0" xfId="0" applyBorder="1"/>
    <xf numFmtId="0" fontId="1" fillId="0" borderId="2" xfId="0" applyFont="1" applyBorder="1" applyAlignment="1">
      <alignment horizontal="center" vertical="top" wrapText="1"/>
    </xf>
    <xf numFmtId="0" fontId="1" fillId="0" borderId="0" xfId="0" quotePrefix="1" applyFont="1" applyAlignment="1">
      <alignment horizontal="left"/>
    </xf>
    <xf numFmtId="0" fontId="7" fillId="0" borderId="0" xfId="0" applyFont="1" applyAlignment="1">
      <alignment horizontal="right"/>
    </xf>
    <xf numFmtId="0" fontId="7" fillId="0" borderId="0" xfId="0" quotePrefix="1" applyFont="1" applyAlignment="1">
      <alignment horizontal="centerContinuous" wrapText="1"/>
    </xf>
    <xf numFmtId="0" fontId="7" fillId="0" borderId="0" xfId="0" applyFont="1" applyBorder="1" applyAlignment="1">
      <alignment horizontal="centerContinuous"/>
    </xf>
    <xf numFmtId="0" fontId="0" fillId="0" borderId="0" xfId="0" applyBorder="1" applyAlignment="1">
      <alignment horizontal="centerContinuous"/>
    </xf>
    <xf numFmtId="0" fontId="1" fillId="0" borderId="2" xfId="0" applyFont="1" applyBorder="1" applyAlignment="1">
      <alignment horizontal="center"/>
    </xf>
    <xf numFmtId="0" fontId="1" fillId="0" borderId="0" xfId="0" applyFont="1" applyAlignment="1">
      <alignment horizontal="right"/>
    </xf>
    <xf numFmtId="0" fontId="1" fillId="0" borderId="2" xfId="0" quotePrefix="1" applyFont="1" applyBorder="1" applyAlignment="1">
      <alignment horizontal="left"/>
    </xf>
    <xf numFmtId="0" fontId="1" fillId="0" borderId="2" xfId="0" quotePrefix="1" applyFont="1" applyBorder="1" applyAlignment="1">
      <alignment horizontal="right"/>
    </xf>
    <xf numFmtId="0" fontId="1" fillId="0" borderId="2" xfId="0" applyFont="1" applyBorder="1" applyAlignment="1">
      <alignment horizontal="right"/>
    </xf>
    <xf numFmtId="0" fontId="1" fillId="0" borderId="0" xfId="0" applyFont="1" applyBorder="1" applyAlignment="1">
      <alignment horizontal="centerContinuous"/>
    </xf>
    <xf numFmtId="0" fontId="7" fillId="0" borderId="2" xfId="0" applyFont="1" applyBorder="1" applyAlignment="1">
      <alignment horizontal="centerContinuous"/>
    </xf>
    <xf numFmtId="0" fontId="0" fillId="0" borderId="2" xfId="0" applyBorder="1" applyAlignment="1">
      <alignment horizontal="centerContinuous"/>
    </xf>
    <xf numFmtId="16" fontId="1" fillId="0" borderId="0" xfId="0" quotePrefix="1" applyNumberFormat="1" applyFont="1" applyAlignment="1">
      <alignment horizontal="right"/>
    </xf>
    <xf numFmtId="0" fontId="1" fillId="0" borderId="0" xfId="0" applyFont="1" applyBorder="1" applyAlignment="1">
      <alignment horizontal="right"/>
    </xf>
    <xf numFmtId="0" fontId="0" fillId="0" borderId="0" xfId="0" quotePrefix="1" applyAlignment="1">
      <alignment horizontal="right"/>
    </xf>
    <xf numFmtId="0" fontId="7" fillId="0" borderId="0" xfId="0" quotePrefix="1" applyFont="1" applyAlignment="1">
      <alignment horizontal="right"/>
    </xf>
    <xf numFmtId="0" fontId="1" fillId="0" borderId="0" xfId="0" quotePrefix="1" applyFont="1"/>
    <xf numFmtId="0" fontId="0" fillId="0" borderId="1" xfId="0" applyBorder="1"/>
    <xf numFmtId="0" fontId="12" fillId="0" borderId="1" xfId="0" applyFont="1" applyBorder="1" applyAlignment="1">
      <alignment horizontal="center"/>
    </xf>
    <xf numFmtId="0" fontId="1" fillId="0" borderId="1" xfId="0" quotePrefix="1" applyFont="1" applyBorder="1" applyAlignment="1">
      <alignment horizontal="center"/>
    </xf>
    <xf numFmtId="43" fontId="0" fillId="0" borderId="0" xfId="1" applyFont="1"/>
    <xf numFmtId="166" fontId="3" fillId="0" borderId="0" xfId="1" applyNumberFormat="1" applyFont="1"/>
    <xf numFmtId="0" fontId="7" fillId="0" borderId="0" xfId="0" applyFont="1" applyAlignment="1"/>
    <xf numFmtId="0" fontId="0" fillId="0" borderId="0" xfId="0" applyAlignment="1"/>
    <xf numFmtId="0" fontId="1" fillId="0" borderId="3" xfId="0" applyFont="1" applyBorder="1" applyAlignment="1">
      <alignment horizontal="centerContinuous"/>
    </xf>
    <xf numFmtId="0" fontId="0" fillId="0" borderId="4" xfId="0" applyBorder="1" applyAlignment="1">
      <alignment horizontal="centerContinuous"/>
    </xf>
    <xf numFmtId="0" fontId="1" fillId="0" borderId="0" xfId="0" quotePrefix="1" applyFont="1" applyAlignment="1">
      <alignment horizontal="centerContinuous"/>
    </xf>
    <xf numFmtId="0" fontId="10" fillId="0" borderId="0" xfId="0" applyFont="1"/>
    <xf numFmtId="166" fontId="9" fillId="0" borderId="0" xfId="1" applyNumberFormat="1" applyFont="1"/>
    <xf numFmtId="166" fontId="0" fillId="0" borderId="0" xfId="0" applyNumberFormat="1"/>
    <xf numFmtId="0" fontId="0" fillId="0" borderId="0" xfId="0" applyFill="1"/>
    <xf numFmtId="166" fontId="0" fillId="0" borderId="0" xfId="1" applyNumberFormat="1" applyFont="1" applyFill="1"/>
    <xf numFmtId="168" fontId="10" fillId="0" borderId="0" xfId="0" applyNumberFormat="1" applyFont="1" applyFill="1" applyBorder="1"/>
    <xf numFmtId="0" fontId="7" fillId="0" borderId="0" xfId="0" applyFont="1" applyAlignment="1">
      <alignment horizontal="left"/>
    </xf>
    <xf numFmtId="0" fontId="0" fillId="2" borderId="0" xfId="0" applyFill="1"/>
    <xf numFmtId="164" fontId="0" fillId="0" borderId="0" xfId="0" applyNumberFormat="1" applyAlignment="1"/>
    <xf numFmtId="166" fontId="0" fillId="0" borderId="0" xfId="1" applyNumberFormat="1" applyFont="1" applyBorder="1"/>
    <xf numFmtId="0" fontId="0" fillId="0" borderId="0" xfId="0" applyFill="1" applyBorder="1"/>
    <xf numFmtId="0" fontId="16" fillId="0" borderId="0" xfId="0" applyFont="1"/>
    <xf numFmtId="0" fontId="16" fillId="2" borderId="0" xfId="0" applyFont="1" applyFill="1" applyAlignment="1">
      <alignment horizontal="centerContinuous"/>
    </xf>
    <xf numFmtId="0" fontId="16" fillId="2" borderId="0" xfId="0" applyFont="1" applyFill="1"/>
    <xf numFmtId="0" fontId="9" fillId="0" borderId="0" xfId="0" applyFont="1" applyBorder="1"/>
    <xf numFmtId="0" fontId="9" fillId="0" borderId="2" xfId="0" applyFont="1" applyBorder="1" applyAlignment="1">
      <alignment horizontal="center"/>
    </xf>
    <xf numFmtId="0" fontId="9" fillId="0" borderId="2" xfId="0" applyFont="1" applyBorder="1"/>
    <xf numFmtId="1" fontId="0" fillId="0" borderId="0" xfId="0" applyNumberFormat="1"/>
    <xf numFmtId="0" fontId="0" fillId="0" borderId="0" xfId="0" applyFill="1" applyAlignment="1">
      <alignment horizontal="center"/>
    </xf>
    <xf numFmtId="0" fontId="3" fillId="0" borderId="0" xfId="0" applyFont="1" applyBorder="1"/>
    <xf numFmtId="0" fontId="9" fillId="0" borderId="1" xfId="0" applyFont="1" applyBorder="1"/>
    <xf numFmtId="166" fontId="9" fillId="0" borderId="2" xfId="1" applyNumberFormat="1" applyFont="1" applyBorder="1"/>
    <xf numFmtId="1" fontId="13" fillId="0" borderId="0" xfId="1" applyNumberFormat="1" applyFont="1" applyFill="1" applyBorder="1"/>
    <xf numFmtId="166" fontId="22" fillId="0" borderId="0" xfId="1" applyNumberFormat="1" applyFont="1" applyFill="1"/>
    <xf numFmtId="168" fontId="22" fillId="0" borderId="0" xfId="0" applyNumberFormat="1" applyFont="1" applyFill="1" applyBorder="1"/>
    <xf numFmtId="0" fontId="7" fillId="0" borderId="0" xfId="0" applyFont="1" applyAlignment="1">
      <alignment horizontal="center"/>
    </xf>
    <xf numFmtId="166" fontId="9" fillId="0" borderId="0" xfId="1" applyNumberFormat="1" applyFont="1" applyBorder="1"/>
    <xf numFmtId="0" fontId="9" fillId="0" borderId="5" xfId="0" applyFont="1" applyBorder="1"/>
    <xf numFmtId="0" fontId="9" fillId="0" borderId="1" xfId="0" applyFont="1" applyBorder="1" applyAlignment="1">
      <alignment horizontal="center"/>
    </xf>
    <xf numFmtId="0" fontId="0" fillId="0" borderId="5" xfId="0" applyBorder="1"/>
    <xf numFmtId="165" fontId="9" fillId="0" borderId="0" xfId="1" applyNumberFormat="1" applyFont="1" applyBorder="1"/>
    <xf numFmtId="165" fontId="0" fillId="0" borderId="0" xfId="0" applyNumberFormat="1" applyBorder="1"/>
    <xf numFmtId="165" fontId="0" fillId="0" borderId="0" xfId="1" applyNumberFormat="1" applyFont="1" applyBorder="1"/>
    <xf numFmtId="0" fontId="0" fillId="0" borderId="0" xfId="0" applyFill="1" applyBorder="1" applyAlignment="1">
      <alignment horizontal="center"/>
    </xf>
    <xf numFmtId="0" fontId="3" fillId="0" borderId="0" xfId="2"/>
    <xf numFmtId="0" fontId="20" fillId="4" borderId="6" xfId="2" applyFont="1" applyFill="1" applyBorder="1" applyAlignment="1">
      <alignment horizontal="center" vertical="top"/>
    </xf>
    <xf numFmtId="0" fontId="20" fillId="4" borderId="7" xfId="2" applyFont="1" applyFill="1" applyBorder="1" applyAlignment="1">
      <alignment horizontal="center" vertical="top"/>
    </xf>
    <xf numFmtId="0" fontId="20" fillId="4" borderId="8" xfId="2" applyFont="1" applyFill="1" applyBorder="1" applyAlignment="1">
      <alignment horizontal="center" vertical="top"/>
    </xf>
    <xf numFmtId="0" fontId="20" fillId="4" borderId="9" xfId="2" applyFont="1" applyFill="1" applyBorder="1" applyAlignment="1">
      <alignment horizontal="center" vertical="top"/>
    </xf>
    <xf numFmtId="0" fontId="25" fillId="3" borderId="10" xfId="2" applyFont="1" applyFill="1" applyBorder="1" applyAlignment="1">
      <alignment horizontal="right" vertical="top"/>
    </xf>
    <xf numFmtId="0" fontId="25" fillId="3" borderId="6" xfId="2" applyFont="1" applyFill="1" applyBorder="1" applyAlignment="1">
      <alignment horizontal="right" vertical="top"/>
    </xf>
    <xf numFmtId="170" fontId="19" fillId="5" borderId="11" xfId="2" applyNumberFormat="1" applyFont="1" applyFill="1" applyBorder="1" applyAlignment="1">
      <alignment horizontal="right" vertical="top"/>
    </xf>
    <xf numFmtId="170" fontId="20" fillId="6" borderId="11" xfId="2" applyNumberFormat="1" applyFont="1" applyFill="1" applyBorder="1" applyAlignment="1">
      <alignment horizontal="right" vertical="top"/>
    </xf>
    <xf numFmtId="0" fontId="26" fillId="3" borderId="12" xfId="2" applyFont="1" applyFill="1" applyBorder="1" applyAlignment="1">
      <alignment vertical="center"/>
    </xf>
    <xf numFmtId="0" fontId="20" fillId="6" borderId="6" xfId="2" applyFont="1" applyFill="1" applyBorder="1" applyAlignment="1">
      <alignment horizontal="left" vertical="top"/>
    </xf>
    <xf numFmtId="0" fontId="19" fillId="0" borderId="12" xfId="2" applyFont="1" applyFill="1" applyBorder="1" applyAlignment="1">
      <alignment horizontal="left" vertical="top" wrapText="1"/>
    </xf>
    <xf numFmtId="0" fontId="19" fillId="0" borderId="10" xfId="2" applyFont="1" applyFill="1" applyBorder="1" applyAlignment="1">
      <alignment horizontal="left" vertical="top" wrapText="1"/>
    </xf>
    <xf numFmtId="0" fontId="19" fillId="0" borderId="13" xfId="2" applyFont="1" applyFill="1" applyBorder="1" applyAlignment="1">
      <alignment horizontal="left" vertical="top" wrapText="1"/>
    </xf>
    <xf numFmtId="3" fontId="9" fillId="0" borderId="0" xfId="2" applyNumberFormat="1" applyFont="1"/>
    <xf numFmtId="0" fontId="3" fillId="7" borderId="0" xfId="2" applyFill="1"/>
    <xf numFmtId="0" fontId="9" fillId="7" borderId="0" xfId="2" applyFont="1" applyFill="1"/>
    <xf numFmtId="170" fontId="20" fillId="6" borderId="14" xfId="2" applyNumberFormat="1" applyFont="1" applyFill="1" applyBorder="1" applyAlignment="1">
      <alignment horizontal="right" vertical="top"/>
    </xf>
    <xf numFmtId="3" fontId="20" fillId="6" borderId="15" xfId="2" applyNumberFormat="1" applyFont="1" applyFill="1" applyBorder="1" applyAlignment="1">
      <alignment horizontal="right" vertical="top"/>
    </xf>
    <xf numFmtId="170" fontId="3" fillId="0" borderId="0" xfId="2" applyNumberFormat="1"/>
    <xf numFmtId="3" fontId="9" fillId="7" borderId="16" xfId="2" applyNumberFormat="1" applyFont="1" applyFill="1" applyBorder="1"/>
    <xf numFmtId="0" fontId="20" fillId="0" borderId="17" xfId="2" applyFont="1" applyFill="1" applyBorder="1" applyAlignment="1">
      <alignment horizontal="center" vertical="top"/>
    </xf>
    <xf numFmtId="0" fontId="20" fillId="0" borderId="10" xfId="2" applyFont="1" applyFill="1" applyBorder="1" applyAlignment="1">
      <alignment horizontal="center" vertical="top"/>
    </xf>
    <xf numFmtId="3" fontId="9" fillId="7" borderId="18" xfId="2" applyNumberFormat="1" applyFont="1" applyFill="1" applyBorder="1"/>
    <xf numFmtId="3" fontId="9" fillId="7" borderId="0" xfId="2" applyNumberFormat="1" applyFont="1" applyFill="1" applyBorder="1"/>
    <xf numFmtId="0" fontId="23" fillId="0" borderId="0" xfId="0" applyFont="1" applyAlignment="1">
      <alignment horizontal="justify" wrapText="1"/>
    </xf>
    <xf numFmtId="0" fontId="0" fillId="0" borderId="0" xfId="0" applyAlignment="1">
      <alignment horizontal="justify" wrapText="1"/>
    </xf>
    <xf numFmtId="0" fontId="23" fillId="0" borderId="0" xfId="0" applyFont="1" applyAlignment="1">
      <alignment horizontal="justify"/>
    </xf>
    <xf numFmtId="0" fontId="23" fillId="0" borderId="0" xfId="0" applyFont="1" applyBorder="1" applyAlignment="1">
      <alignment horizontal="justify"/>
    </xf>
    <xf numFmtId="166" fontId="23" fillId="0" borderId="0" xfId="1" applyNumberFormat="1" applyFont="1" applyBorder="1" applyAlignment="1">
      <alignment horizontal="justify"/>
    </xf>
    <xf numFmtId="0" fontId="24" fillId="0" borderId="0" xfId="0" applyFont="1" applyAlignment="1">
      <alignment horizontal="justify"/>
    </xf>
    <xf numFmtId="3" fontId="23" fillId="0" borderId="0" xfId="0" applyNumberFormat="1" applyFont="1" applyBorder="1" applyAlignment="1">
      <alignment horizontal="justify"/>
    </xf>
    <xf numFmtId="0" fontId="12" fillId="0" borderId="0" xfId="0" applyFont="1" applyBorder="1" applyAlignment="1">
      <alignment horizontal="justify"/>
    </xf>
    <xf numFmtId="0" fontId="9" fillId="8" borderId="0" xfId="0" applyFont="1" applyFill="1" applyBorder="1"/>
    <xf numFmtId="0" fontId="9" fillId="8" borderId="0" xfId="0" applyFont="1" applyFill="1"/>
    <xf numFmtId="0" fontId="0" fillId="8" borderId="0" xfId="0" applyFill="1" applyAlignment="1">
      <alignment wrapText="1"/>
    </xf>
    <xf numFmtId="0" fontId="1" fillId="8" borderId="1" xfId="0" applyNumberFormat="1" applyFont="1" applyFill="1" applyBorder="1" applyAlignment="1">
      <alignment horizontal="right"/>
    </xf>
    <xf numFmtId="0" fontId="1" fillId="8" borderId="0" xfId="0" applyFont="1" applyFill="1" applyBorder="1" applyAlignment="1">
      <alignment horizontal="center"/>
    </xf>
    <xf numFmtId="0" fontId="1" fillId="8" borderId="0" xfId="0" applyNumberFormat="1" applyFont="1" applyFill="1" applyBorder="1" applyAlignment="1">
      <alignment horizontal="right"/>
    </xf>
    <xf numFmtId="0" fontId="0" fillId="8" borderId="0" xfId="0" applyFill="1" applyAlignment="1">
      <alignment vertical="top" wrapText="1"/>
    </xf>
    <xf numFmtId="3" fontId="3" fillId="8" borderId="0" xfId="1" applyNumberFormat="1" applyFont="1" applyFill="1" applyAlignment="1"/>
    <xf numFmtId="3" fontId="0" fillId="8" borderId="0" xfId="0" applyNumberFormat="1" applyFill="1" applyAlignment="1"/>
    <xf numFmtId="3" fontId="0" fillId="8" borderId="0" xfId="1" applyNumberFormat="1" applyFont="1" applyFill="1" applyAlignment="1"/>
    <xf numFmtId="3" fontId="3" fillId="8" borderId="0" xfId="1" applyNumberFormat="1" applyFill="1" applyAlignment="1"/>
    <xf numFmtId="3" fontId="5" fillId="8" borderId="0" xfId="1" applyNumberFormat="1" applyFont="1" applyFill="1" applyAlignment="1">
      <alignment horizontal="right"/>
    </xf>
    <xf numFmtId="0" fontId="29" fillId="0" borderId="19" xfId="4" applyFont="1" applyBorder="1" applyAlignment="1">
      <alignment horizontal="center" wrapText="1"/>
    </xf>
    <xf numFmtId="0" fontId="29" fillId="0" borderId="21" xfId="4" applyFont="1" applyBorder="1" applyAlignment="1">
      <alignment horizontal="left" vertical="top" wrapText="1"/>
    </xf>
    <xf numFmtId="171" fontId="29" fillId="0" borderId="21" xfId="4" applyNumberFormat="1" applyFont="1" applyBorder="1" applyAlignment="1">
      <alignment horizontal="right" vertical="top"/>
    </xf>
    <xf numFmtId="0" fontId="29" fillId="0" borderId="0" xfId="4" applyFont="1" applyBorder="1" applyAlignment="1">
      <alignment horizontal="left" vertical="top" wrapText="1"/>
    </xf>
    <xf numFmtId="171" fontId="29" fillId="0" borderId="0" xfId="4" applyNumberFormat="1" applyFont="1" applyBorder="1" applyAlignment="1">
      <alignment horizontal="right" vertical="top"/>
    </xf>
    <xf numFmtId="0" fontId="29" fillId="0" borderId="22" xfId="4" applyFont="1" applyBorder="1" applyAlignment="1">
      <alignment horizontal="left" vertical="top" wrapText="1"/>
    </xf>
    <xf numFmtId="171" fontId="29" fillId="0" borderId="22" xfId="4" applyNumberFormat="1" applyFont="1" applyBorder="1" applyAlignment="1">
      <alignment horizontal="right" vertical="top"/>
    </xf>
    <xf numFmtId="0" fontId="3" fillId="0" borderId="5" xfId="4" applyBorder="1" applyAlignment="1">
      <alignment vertical="center" wrapText="1"/>
    </xf>
    <xf numFmtId="0" fontId="3" fillId="0" borderId="5" xfId="4" applyFont="1" applyBorder="1" applyAlignment="1">
      <alignment vertical="center"/>
    </xf>
    <xf numFmtId="0" fontId="29" fillId="0" borderId="5" xfId="4" applyFont="1" applyBorder="1" applyAlignment="1">
      <alignment horizontal="center" wrapText="1"/>
    </xf>
    <xf numFmtId="0" fontId="29" fillId="0" borderId="23" xfId="4" applyFont="1" applyBorder="1" applyAlignment="1">
      <alignment horizontal="left" vertical="top" wrapText="1"/>
    </xf>
    <xf numFmtId="171" fontId="29" fillId="0" borderId="23" xfId="4" applyNumberFormat="1" applyFont="1" applyBorder="1" applyAlignment="1">
      <alignment horizontal="right" vertical="top"/>
    </xf>
    <xf numFmtId="0" fontId="0" fillId="0" borderId="23" xfId="0" applyBorder="1"/>
    <xf numFmtId="171" fontId="0" fillId="0" borderId="0" xfId="0" applyNumberFormat="1" applyBorder="1"/>
    <xf numFmtId="171" fontId="0" fillId="0" borderId="0" xfId="0" applyNumberFormat="1"/>
    <xf numFmtId="0" fontId="29" fillId="0" borderId="26" xfId="4" applyFont="1" applyBorder="1" applyAlignment="1">
      <alignment horizontal="center" wrapText="1"/>
    </xf>
    <xf numFmtId="0" fontId="29" fillId="0" borderId="27" xfId="4" applyFont="1" applyBorder="1" applyAlignment="1">
      <alignment horizontal="center" wrapText="1"/>
    </xf>
    <xf numFmtId="0" fontId="29" fillId="0" borderId="25" xfId="5" applyFont="1" applyBorder="1" applyAlignment="1">
      <alignment horizontal="center" wrapText="1"/>
    </xf>
    <xf numFmtId="0" fontId="3" fillId="0" borderId="0" xfId="5"/>
    <xf numFmtId="0" fontId="29" fillId="0" borderId="26" xfId="5" applyFont="1" applyBorder="1" applyAlignment="1">
      <alignment horizontal="center" wrapText="1"/>
    </xf>
    <xf numFmtId="0" fontId="29" fillId="0" borderId="27" xfId="5" applyFont="1" applyBorder="1" applyAlignment="1">
      <alignment horizontal="center" wrapText="1"/>
    </xf>
    <xf numFmtId="0" fontId="29" fillId="0" borderId="21" xfId="5" applyFont="1" applyBorder="1" applyAlignment="1">
      <alignment horizontal="left" vertical="top" wrapText="1"/>
    </xf>
    <xf numFmtId="171" fontId="29" fillId="0" borderId="21" xfId="5" applyNumberFormat="1" applyFont="1" applyBorder="1" applyAlignment="1">
      <alignment horizontal="right" vertical="top"/>
    </xf>
    <xf numFmtId="0" fontId="29" fillId="0" borderId="0" xfId="5" applyFont="1" applyBorder="1" applyAlignment="1">
      <alignment horizontal="left" vertical="top" wrapText="1"/>
    </xf>
    <xf numFmtId="171" fontId="29" fillId="0" borderId="0" xfId="5" applyNumberFormat="1" applyFont="1" applyBorder="1" applyAlignment="1">
      <alignment horizontal="right" vertical="top"/>
    </xf>
    <xf numFmtId="0" fontId="29" fillId="0" borderId="22" xfId="5" applyFont="1" applyBorder="1" applyAlignment="1">
      <alignment horizontal="left" vertical="top" wrapText="1"/>
    </xf>
    <xf numFmtId="171" fontId="29" fillId="0" borderId="22" xfId="5" applyNumberFormat="1" applyFont="1" applyBorder="1" applyAlignment="1">
      <alignment horizontal="right" vertical="top"/>
    </xf>
    <xf numFmtId="166" fontId="29" fillId="0" borderId="0" xfId="1" applyNumberFormat="1" applyFont="1" applyBorder="1" applyAlignment="1">
      <alignment horizontal="right" vertical="top"/>
    </xf>
    <xf numFmtId="0" fontId="28" fillId="0" borderId="0" xfId="0" applyFont="1" applyFill="1" applyBorder="1" applyAlignment="1">
      <alignment wrapText="1"/>
    </xf>
    <xf numFmtId="0" fontId="3" fillId="8" borderId="0" xfId="0" applyFont="1" applyFill="1"/>
    <xf numFmtId="0" fontId="1" fillId="8" borderId="0" xfId="0" applyFont="1" applyFill="1"/>
    <xf numFmtId="0" fontId="1" fillId="0" borderId="0" xfId="0" applyFont="1" applyFill="1"/>
    <xf numFmtId="0" fontId="35" fillId="0" borderId="0" xfId="0" applyFont="1" applyFill="1" applyBorder="1" applyAlignment="1">
      <alignment horizontal="center"/>
    </xf>
    <xf numFmtId="0" fontId="34" fillId="0" borderId="0" xfId="0" applyFont="1" applyFill="1" applyBorder="1"/>
    <xf numFmtId="0" fontId="3" fillId="8" borderId="0" xfId="0" applyFont="1" applyFill="1" applyAlignment="1">
      <alignment horizontal="left"/>
    </xf>
    <xf numFmtId="0" fontId="27" fillId="8" borderId="0" xfId="0" applyFont="1" applyFill="1" applyAlignment="1">
      <alignment horizontal="left"/>
    </xf>
    <xf numFmtId="166" fontId="22" fillId="8" borderId="0" xfId="1" applyNumberFormat="1" applyFont="1" applyFill="1" applyAlignment="1">
      <alignment horizontal="right"/>
    </xf>
    <xf numFmtId="166" fontId="22" fillId="8" borderId="0" xfId="1" applyNumberFormat="1" applyFont="1" applyFill="1" applyBorder="1"/>
    <xf numFmtId="166" fontId="22" fillId="8" borderId="0" xfId="1" applyNumberFormat="1" applyFont="1" applyFill="1"/>
    <xf numFmtId="0" fontId="21" fillId="8" borderId="0" xfId="0" applyFont="1" applyFill="1"/>
    <xf numFmtId="0" fontId="5" fillId="8" borderId="0" xfId="0" applyFont="1" applyFill="1" applyAlignment="1">
      <alignment horizontal="left" vertical="center"/>
    </xf>
    <xf numFmtId="0" fontId="1" fillId="8" borderId="32" xfId="0" applyFont="1" applyFill="1" applyBorder="1" applyAlignment="1">
      <alignment horizontal="center"/>
    </xf>
    <xf numFmtId="0" fontId="3" fillId="8" borderId="29" xfId="0" applyFont="1" applyFill="1" applyBorder="1" applyAlignment="1">
      <alignment horizontal="center"/>
    </xf>
    <xf numFmtId="37" fontId="3" fillId="8" borderId="34" xfId="0" applyNumberFormat="1" applyFont="1" applyFill="1" applyBorder="1" applyAlignment="1">
      <alignment horizontal="right"/>
    </xf>
    <xf numFmtId="0" fontId="4" fillId="8" borderId="0" xfId="0" applyFont="1" applyFill="1" applyAlignment="1">
      <alignment horizontal="left"/>
    </xf>
    <xf numFmtId="0" fontId="1" fillId="8" borderId="1" xfId="0" applyNumberFormat="1" applyFont="1" applyFill="1" applyBorder="1" applyAlignment="1"/>
    <xf numFmtId="3" fontId="1" fillId="8" borderId="0" xfId="1" applyNumberFormat="1" applyFont="1" applyFill="1" applyAlignment="1">
      <alignment horizontal="right"/>
    </xf>
    <xf numFmtId="0" fontId="4" fillId="0" borderId="0" xfId="0" applyFont="1" applyFill="1" applyAlignment="1"/>
    <xf numFmtId="0" fontId="4" fillId="0" borderId="0" xfId="0" applyFont="1" applyFill="1" applyAlignment="1">
      <alignment horizontal="center"/>
    </xf>
    <xf numFmtId="0" fontId="1" fillId="8" borderId="0" xfId="0" applyNumberFormat="1" applyFont="1" applyFill="1" applyBorder="1" applyAlignment="1"/>
    <xf numFmtId="0" fontId="39" fillId="8" borderId="0" xfId="0" applyFont="1" applyFill="1" applyAlignment="1"/>
    <xf numFmtId="0" fontId="39" fillId="8" borderId="0" xfId="0" applyFont="1" applyFill="1" applyAlignment="1">
      <alignment horizontal="center"/>
    </xf>
    <xf numFmtId="0" fontId="40" fillId="8" borderId="0" xfId="0" applyFont="1" applyFill="1"/>
    <xf numFmtId="0" fontId="3" fillId="8" borderId="41" xfId="0" applyFont="1" applyFill="1" applyBorder="1"/>
    <xf numFmtId="0" fontId="3" fillId="8" borderId="17" xfId="0" applyFont="1" applyFill="1" applyBorder="1"/>
    <xf numFmtId="166" fontId="3" fillId="8" borderId="17" xfId="0" applyNumberFormat="1" applyFont="1" applyFill="1" applyBorder="1" applyAlignment="1">
      <alignment horizontal="right"/>
    </xf>
    <xf numFmtId="0" fontId="0" fillId="8" borderId="42" xfId="0" applyFill="1" applyBorder="1"/>
    <xf numFmtId="0" fontId="33" fillId="8" borderId="38" xfId="0" applyFont="1" applyFill="1" applyBorder="1"/>
    <xf numFmtId="0" fontId="34" fillId="8" borderId="38" xfId="0" applyFont="1" applyFill="1" applyBorder="1"/>
    <xf numFmtId="0" fontId="34" fillId="8" borderId="42" xfId="0" applyFont="1" applyFill="1" applyBorder="1"/>
    <xf numFmtId="166" fontId="3" fillId="8" borderId="0" xfId="8" applyNumberFormat="1" applyFont="1" applyFill="1" applyBorder="1" applyAlignment="1">
      <alignment horizontal="right"/>
    </xf>
    <xf numFmtId="170" fontId="0" fillId="8" borderId="0" xfId="0" applyNumberFormat="1" applyFill="1"/>
    <xf numFmtId="0" fontId="0" fillId="8" borderId="2" xfId="0" applyFill="1" applyBorder="1"/>
    <xf numFmtId="0" fontId="0" fillId="8" borderId="0" xfId="0" applyFill="1"/>
    <xf numFmtId="0" fontId="0" fillId="8" borderId="0" xfId="0" applyFill="1" applyBorder="1"/>
    <xf numFmtId="166" fontId="0" fillId="8" borderId="0" xfId="0" applyNumberFormat="1" applyFill="1"/>
    <xf numFmtId="0" fontId="4" fillId="8" borderId="0" xfId="0" applyFont="1" applyFill="1" applyAlignment="1">
      <alignment horizontal="center"/>
    </xf>
    <xf numFmtId="0" fontId="0" fillId="0" borderId="0" xfId="0"/>
    <xf numFmtId="0" fontId="1" fillId="8" borderId="1" xfId="0" applyFont="1" applyFill="1" applyBorder="1" applyAlignment="1">
      <alignment horizontal="center"/>
    </xf>
    <xf numFmtId="0" fontId="1" fillId="8" borderId="1" xfId="0" applyFont="1" applyFill="1" applyBorder="1" applyAlignment="1">
      <alignment horizontal="center"/>
    </xf>
    <xf numFmtId="0" fontId="17" fillId="0" borderId="0" xfId="0" applyFont="1" applyFill="1" applyAlignment="1">
      <alignment horizontal="right"/>
    </xf>
    <xf numFmtId="0" fontId="4" fillId="0" borderId="0" xfId="0" applyFont="1" applyFill="1" applyAlignment="1">
      <alignment horizontal="left"/>
    </xf>
    <xf numFmtId="166" fontId="0" fillId="0" borderId="0" xfId="0" applyNumberFormat="1" applyFill="1"/>
    <xf numFmtId="0" fontId="1" fillId="8" borderId="41" xfId="0" applyFont="1" applyFill="1" applyBorder="1" applyAlignment="1">
      <alignment horizontal="center"/>
    </xf>
    <xf numFmtId="0" fontId="1" fillId="8" borderId="42" xfId="0" applyFont="1" applyFill="1" applyBorder="1" applyAlignment="1">
      <alignment horizontal="center"/>
    </xf>
    <xf numFmtId="0" fontId="0" fillId="8" borderId="41" xfId="0" applyFill="1" applyBorder="1"/>
    <xf numFmtId="0" fontId="1" fillId="8" borderId="17" xfId="0" applyFont="1" applyFill="1" applyBorder="1"/>
    <xf numFmtId="166" fontId="1" fillId="8" borderId="34" xfId="1" applyNumberFormat="1" applyFont="1" applyFill="1" applyBorder="1" applyAlignment="1">
      <alignment horizontal="right"/>
    </xf>
    <xf numFmtId="37" fontId="1" fillId="8" borderId="34" xfId="1" applyNumberFormat="1" applyFont="1" applyFill="1" applyBorder="1" applyAlignment="1">
      <alignment horizontal="right"/>
    </xf>
    <xf numFmtId="37" fontId="1" fillId="8" borderId="17" xfId="1" applyNumberFormat="1" applyFont="1" applyFill="1" applyBorder="1" applyAlignment="1">
      <alignment horizontal="right"/>
    </xf>
    <xf numFmtId="0" fontId="3" fillId="8" borderId="34" xfId="0" applyFont="1" applyFill="1" applyBorder="1" applyAlignment="1">
      <alignment horizontal="right"/>
    </xf>
    <xf numFmtId="0" fontId="3" fillId="8" borderId="17" xfId="0" applyFont="1" applyFill="1" applyBorder="1" applyAlignment="1">
      <alignment horizontal="right"/>
    </xf>
    <xf numFmtId="37" fontId="1" fillId="8" borderId="34" xfId="0" applyNumberFormat="1" applyFont="1" applyFill="1" applyBorder="1" applyAlignment="1">
      <alignment horizontal="right"/>
    </xf>
    <xf numFmtId="37" fontId="1" fillId="8" borderId="17" xfId="0" applyNumberFormat="1" applyFont="1" applyFill="1" applyBorder="1" applyAlignment="1">
      <alignment horizontal="right"/>
    </xf>
    <xf numFmtId="0" fontId="3" fillId="8" borderId="17" xfId="0" applyFont="1" applyFill="1" applyBorder="1" applyAlignment="1">
      <alignment wrapText="1"/>
    </xf>
    <xf numFmtId="0" fontId="3" fillId="8" borderId="17" xfId="0" applyFont="1" applyFill="1" applyBorder="1" applyAlignment="1">
      <alignment horizontal="left" wrapText="1"/>
    </xf>
    <xf numFmtId="37" fontId="3" fillId="8" borderId="0" xfId="0" applyNumberFormat="1" applyFont="1" applyFill="1"/>
    <xf numFmtId="0" fontId="0" fillId="0" borderId="0" xfId="0" applyFill="1" applyAlignment="1">
      <alignment wrapText="1"/>
    </xf>
    <xf numFmtId="0" fontId="4" fillId="0" borderId="0" xfId="0" applyFont="1" applyFill="1" applyAlignment="1">
      <alignment horizontal="center"/>
    </xf>
    <xf numFmtId="0" fontId="4" fillId="0" borderId="0" xfId="0" applyFont="1" applyFill="1" applyAlignment="1">
      <alignment horizontal="center"/>
    </xf>
    <xf numFmtId="0" fontId="3" fillId="0" borderId="0" xfId="0" applyFont="1" applyFill="1"/>
    <xf numFmtId="0" fontId="17" fillId="0" borderId="0" xfId="0" applyFont="1" applyFill="1" applyAlignment="1">
      <alignment horizontal="right" wrapText="1"/>
    </xf>
    <xf numFmtId="0" fontId="28" fillId="0" borderId="0" xfId="0" applyFont="1" applyFill="1"/>
    <xf numFmtId="0" fontId="1" fillId="0" borderId="1" xfId="0" applyFont="1" applyFill="1" applyBorder="1" applyAlignment="1">
      <alignment horizontal="right"/>
    </xf>
    <xf numFmtId="166" fontId="2" fillId="0" borderId="0" xfId="1" applyNumberFormat="1" applyFont="1" applyFill="1" applyBorder="1"/>
    <xf numFmtId="0" fontId="1" fillId="0" borderId="0" xfId="0" applyFont="1" applyFill="1" applyBorder="1"/>
    <xf numFmtId="166" fontId="1" fillId="0" borderId="0" xfId="1" applyNumberFormat="1" applyFont="1" applyFill="1" applyBorder="1" applyAlignment="1">
      <alignment horizontal="right"/>
    </xf>
    <xf numFmtId="0" fontId="9" fillId="0" borderId="0" xfId="0" applyFont="1" applyFill="1"/>
    <xf numFmtId="0" fontId="21" fillId="0" borderId="0" xfId="0" applyFont="1" applyFill="1"/>
    <xf numFmtId="0" fontId="3" fillId="0" borderId="0" xfId="0" applyFont="1" applyFill="1" applyAlignment="1"/>
    <xf numFmtId="0" fontId="0" fillId="0" borderId="0" xfId="0" applyFill="1" applyAlignment="1"/>
    <xf numFmtId="0" fontId="3" fillId="0" borderId="0" xfId="0" applyFont="1" applyFill="1" applyAlignment="1">
      <alignment horizontal="left"/>
    </xf>
    <xf numFmtId="166" fontId="2" fillId="0" borderId="0" xfId="1" applyNumberFormat="1" applyFont="1" applyFill="1" applyAlignment="1">
      <alignment horizontal="right"/>
    </xf>
    <xf numFmtId="166" fontId="2" fillId="0" borderId="0" xfId="1" applyNumberFormat="1" applyFont="1" applyFill="1"/>
    <xf numFmtId="0" fontId="0" fillId="0" borderId="0" xfId="0" applyFill="1"/>
    <xf numFmtId="0" fontId="4" fillId="0" borderId="0" xfId="0" applyFont="1" applyFill="1" applyBorder="1" applyAlignment="1"/>
    <xf numFmtId="166" fontId="1" fillId="0" borderId="0" xfId="1" applyNumberFormat="1" applyFont="1" applyFill="1"/>
    <xf numFmtId="168" fontId="0" fillId="0" borderId="0" xfId="0" applyNumberFormat="1" applyFill="1"/>
    <xf numFmtId="0" fontId="0" fillId="0" borderId="2" xfId="0" applyFill="1" applyBorder="1"/>
    <xf numFmtId="169" fontId="0" fillId="0" borderId="0" xfId="0" applyNumberFormat="1" applyFill="1"/>
    <xf numFmtId="3" fontId="0" fillId="0" borderId="0" xfId="0" applyNumberFormat="1" applyFill="1"/>
    <xf numFmtId="1" fontId="0" fillId="0" borderId="0" xfId="0" applyNumberFormat="1" applyFill="1"/>
    <xf numFmtId="0" fontId="0" fillId="0" borderId="0" xfId="0" applyFill="1" applyBorder="1" applyAlignment="1">
      <alignment horizontal="centerContinuous"/>
    </xf>
    <xf numFmtId="164" fontId="0" fillId="0" borderId="0" xfId="0" applyNumberFormat="1" applyFill="1" applyAlignment="1">
      <alignment horizontal="centerContinuous"/>
    </xf>
    <xf numFmtId="164" fontId="0" fillId="0" borderId="0" xfId="0" applyNumberFormat="1" applyFill="1" applyAlignment="1"/>
    <xf numFmtId="0" fontId="0" fillId="0" borderId="0" xfId="0" applyFill="1" applyAlignment="1">
      <alignment horizontal="left"/>
    </xf>
    <xf numFmtId="0" fontId="7" fillId="0" borderId="0" xfId="0" applyFont="1" applyFill="1" applyAlignment="1">
      <alignment horizontal="left"/>
    </xf>
    <xf numFmtId="0" fontId="0" fillId="0" borderId="0" xfId="0" applyFill="1" applyAlignment="1">
      <alignment horizontal="centerContinuous"/>
    </xf>
    <xf numFmtId="0" fontId="0" fillId="0" borderId="0" xfId="0" applyFill="1" applyBorder="1" applyAlignment="1">
      <alignment horizontal="center" vertical="center" wrapText="1"/>
    </xf>
    <xf numFmtId="0" fontId="1" fillId="0" borderId="0" xfId="0" applyFont="1" applyFill="1" applyAlignment="1">
      <alignment horizontal="center"/>
    </xf>
    <xf numFmtId="0" fontId="2" fillId="0" borderId="0" xfId="0" applyFont="1" applyFill="1" applyAlignment="1">
      <alignment horizontal="left"/>
    </xf>
    <xf numFmtId="168" fontId="9" fillId="0" borderId="0" xfId="0" applyNumberFormat="1" applyFont="1" applyFill="1" applyBorder="1"/>
    <xf numFmtId="166" fontId="14" fillId="0" borderId="0" xfId="1" applyNumberFormat="1" applyFont="1" applyFill="1" applyAlignment="1">
      <alignment horizontal="right"/>
    </xf>
    <xf numFmtId="0" fontId="2" fillId="0" borderId="0" xfId="0" applyFont="1" applyFill="1" applyBorder="1" applyAlignment="1">
      <alignment horizontal="left"/>
    </xf>
    <xf numFmtId="0" fontId="0" fillId="0" borderId="0" xfId="0" applyFill="1" applyBorder="1" applyAlignment="1">
      <alignment horizontal="left"/>
    </xf>
    <xf numFmtId="0" fontId="7"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Fill="1" applyBorder="1" applyAlignment="1">
      <alignment horizontal="left"/>
    </xf>
    <xf numFmtId="166" fontId="9" fillId="0" borderId="0" xfId="1" applyNumberFormat="1" applyFont="1" applyFill="1" applyBorder="1" applyAlignment="1">
      <alignment horizontal="right"/>
    </xf>
    <xf numFmtId="0" fontId="6" fillId="0" borderId="0" xfId="0" applyFont="1" applyFill="1" applyBorder="1" applyAlignment="1">
      <alignment horizontal="center"/>
    </xf>
    <xf numFmtId="43" fontId="0" fillId="0" borderId="0" xfId="0" applyNumberFormat="1" applyFill="1"/>
    <xf numFmtId="0" fontId="3" fillId="0" borderId="2" xfId="0" applyFont="1" applyFill="1" applyBorder="1"/>
    <xf numFmtId="0" fontId="14" fillId="0" borderId="0" xfId="0" applyFont="1" applyFill="1"/>
    <xf numFmtId="166" fontId="14" fillId="0" borderId="0" xfId="1" applyNumberFormat="1" applyFont="1" applyFill="1" applyBorder="1"/>
    <xf numFmtId="166" fontId="14" fillId="0" borderId="0" xfId="1" applyNumberFormat="1" applyFont="1" applyFill="1"/>
    <xf numFmtId="168" fontId="14" fillId="0" borderId="0" xfId="0" applyNumberFormat="1" applyFont="1" applyFill="1" applyBorder="1"/>
    <xf numFmtId="2" fontId="0" fillId="0" borderId="0" xfId="0" applyNumberFormat="1" applyFill="1"/>
    <xf numFmtId="43" fontId="0" fillId="0" borderId="0" xfId="1" applyFont="1" applyFill="1"/>
    <xf numFmtId="164" fontId="0" fillId="0" borderId="0" xfId="0" applyNumberFormat="1" applyFill="1" applyAlignment="1">
      <alignment horizontal="center"/>
    </xf>
    <xf numFmtId="43" fontId="9" fillId="0" borderId="0" xfId="0" applyNumberFormat="1" applyFont="1" applyFill="1"/>
    <xf numFmtId="165" fontId="9" fillId="0" borderId="0" xfId="0" applyNumberFormat="1" applyFont="1" applyFill="1"/>
    <xf numFmtId="0" fontId="0" fillId="0" borderId="0" xfId="0" applyFill="1" applyAlignment="1">
      <alignment horizontal="center" vertical="center"/>
    </xf>
    <xf numFmtId="0" fontId="1" fillId="0" borderId="0" xfId="0" applyFont="1" applyFill="1" applyAlignment="1">
      <alignment horizontal="left"/>
    </xf>
    <xf numFmtId="0" fontId="3" fillId="0" borderId="0" xfId="7" applyFill="1"/>
    <xf numFmtId="0" fontId="10" fillId="0" borderId="0" xfId="0" applyFont="1" applyFill="1"/>
    <xf numFmtId="166" fontId="5" fillId="0" borderId="0" xfId="1" applyNumberFormat="1" applyFont="1" applyFill="1" applyAlignment="1">
      <alignment horizontal="center"/>
    </xf>
    <xf numFmtId="0" fontId="13" fillId="0" borderId="0" xfId="0" applyFont="1" applyFill="1"/>
    <xf numFmtId="0" fontId="13" fillId="0" borderId="0" xfId="0" applyFont="1" applyFill="1" applyBorder="1"/>
    <xf numFmtId="166" fontId="10" fillId="0" borderId="0" xfId="1" applyNumberFormat="1" applyFont="1" applyFill="1"/>
    <xf numFmtId="0" fontId="2" fillId="0" borderId="0" xfId="0" applyFont="1" applyFill="1"/>
    <xf numFmtId="166" fontId="2" fillId="0" borderId="0" xfId="0" applyNumberFormat="1" applyFont="1" applyFill="1"/>
    <xf numFmtId="166" fontId="1" fillId="0" borderId="0" xfId="0" applyNumberFormat="1" applyFont="1" applyFill="1"/>
    <xf numFmtId="0" fontId="10" fillId="0" borderId="0" xfId="0" applyFont="1" applyFill="1" applyBorder="1"/>
    <xf numFmtId="0" fontId="5" fillId="0" borderId="0" xfId="0" applyFont="1" applyFill="1" applyAlignment="1">
      <alignment horizontal="center"/>
    </xf>
    <xf numFmtId="0" fontId="27" fillId="0" borderId="0" xfId="0" applyFont="1" applyFill="1" applyAlignment="1">
      <alignment horizontal="left"/>
    </xf>
    <xf numFmtId="166" fontId="22" fillId="0" borderId="0" xfId="1" applyNumberFormat="1" applyFont="1" applyFill="1" applyAlignment="1">
      <alignment horizontal="right"/>
    </xf>
    <xf numFmtId="166" fontId="22" fillId="0" borderId="0" xfId="1" applyNumberFormat="1" applyFont="1" applyFill="1" applyBorder="1"/>
    <xf numFmtId="164" fontId="10" fillId="0" borderId="0" xfId="0" applyNumberFormat="1" applyFont="1" applyFill="1" applyAlignment="1"/>
    <xf numFmtId="165" fontId="2" fillId="0" borderId="0" xfId="0" applyNumberFormat="1" applyFont="1" applyFill="1"/>
    <xf numFmtId="0" fontId="1" fillId="0" borderId="1" xfId="0" applyFont="1" applyFill="1" applyBorder="1" applyAlignment="1">
      <alignment horizontal="center"/>
    </xf>
    <xf numFmtId="0" fontId="1" fillId="0" borderId="1" xfId="0" applyNumberFormat="1" applyFont="1" applyFill="1" applyBorder="1" applyAlignment="1">
      <alignment horizontal="right"/>
    </xf>
    <xf numFmtId="0" fontId="9" fillId="0" borderId="1" xfId="0" applyFont="1" applyFill="1" applyBorder="1"/>
    <xf numFmtId="0" fontId="1" fillId="0" borderId="0" xfId="0" applyFont="1" applyFill="1" applyBorder="1" applyAlignment="1">
      <alignment horizontal="center"/>
    </xf>
    <xf numFmtId="0" fontId="1" fillId="0" borderId="0" xfId="0" applyNumberFormat="1" applyFont="1" applyFill="1" applyBorder="1" applyAlignment="1">
      <alignment horizontal="right"/>
    </xf>
    <xf numFmtId="0" fontId="9" fillId="0" borderId="0" xfId="0" applyFont="1" applyFill="1" applyBorder="1"/>
    <xf numFmtId="3" fontId="1" fillId="0" borderId="0" xfId="1" applyNumberFormat="1" applyFont="1" applyFill="1" applyAlignment="1"/>
    <xf numFmtId="0" fontId="0" fillId="0" borderId="0" xfId="0" applyFill="1" applyAlignment="1">
      <alignment vertical="top" wrapText="1"/>
    </xf>
    <xf numFmtId="3" fontId="3" fillId="0" borderId="0" xfId="1" applyNumberFormat="1" applyFont="1" applyFill="1" applyAlignment="1"/>
    <xf numFmtId="3" fontId="0" fillId="0" borderId="0" xfId="0" applyNumberFormat="1" applyFill="1" applyAlignment="1"/>
    <xf numFmtId="3" fontId="0" fillId="0" borderId="0" xfId="1" applyNumberFormat="1" applyFont="1" applyFill="1" applyAlignment="1"/>
    <xf numFmtId="3" fontId="3" fillId="0" borderId="0" xfId="1" applyNumberFormat="1" applyFill="1" applyAlignment="1"/>
    <xf numFmtId="3" fontId="5" fillId="0" borderId="0" xfId="1" applyNumberFormat="1" applyFont="1" applyFill="1" applyAlignment="1">
      <alignment horizontal="right"/>
    </xf>
    <xf numFmtId="0" fontId="5" fillId="0" borderId="0" xfId="0" applyFont="1" applyFill="1" applyAlignment="1">
      <alignment horizontal="left" vertical="center"/>
    </xf>
    <xf numFmtId="0" fontId="39" fillId="0" borderId="0" xfId="0" applyFont="1" applyFill="1" applyAlignment="1">
      <alignment horizontal="center"/>
    </xf>
    <xf numFmtId="0" fontId="40" fillId="0" borderId="0" xfId="0" applyFont="1" applyFill="1"/>
    <xf numFmtId="0" fontId="9" fillId="0" borderId="0" xfId="0" applyFont="1" applyFill="1" applyAlignment="1">
      <alignment horizontal="right"/>
    </xf>
    <xf numFmtId="0" fontId="9" fillId="0" borderId="2" xfId="0" applyFont="1" applyFill="1" applyBorder="1" applyAlignment="1"/>
    <xf numFmtId="0" fontId="9" fillId="0" borderId="2" xfId="0" applyFont="1" applyFill="1" applyBorder="1" applyAlignment="1">
      <alignment horizontal="right"/>
    </xf>
    <xf numFmtId="0" fontId="1" fillId="0" borderId="32" xfId="0" applyFont="1" applyFill="1" applyBorder="1" applyAlignment="1">
      <alignment horizontal="center"/>
    </xf>
    <xf numFmtId="0" fontId="3" fillId="0" borderId="29" xfId="0" applyFont="1" applyFill="1" applyBorder="1" applyAlignment="1">
      <alignment horizontal="center"/>
    </xf>
    <xf numFmtId="0" fontId="3" fillId="0" borderId="41" xfId="0" applyFont="1" applyFill="1" applyBorder="1"/>
    <xf numFmtId="0" fontId="3" fillId="0" borderId="17" xfId="0" applyFont="1" applyFill="1" applyBorder="1"/>
    <xf numFmtId="37" fontId="3" fillId="0" borderId="34" xfId="0" applyNumberFormat="1" applyFont="1" applyFill="1" applyBorder="1" applyAlignment="1">
      <alignment horizontal="right"/>
    </xf>
    <xf numFmtId="166" fontId="3" fillId="0" borderId="17" xfId="0" applyNumberFormat="1" applyFont="1" applyFill="1" applyBorder="1" applyAlignment="1">
      <alignment horizontal="right"/>
    </xf>
    <xf numFmtId="0" fontId="0" fillId="0" borderId="42" xfId="0" applyFill="1" applyBorder="1"/>
    <xf numFmtId="0" fontId="33" fillId="0" borderId="38" xfId="0" applyFont="1" applyFill="1" applyBorder="1"/>
    <xf numFmtId="0" fontId="34" fillId="0" borderId="38" xfId="0" applyFont="1" applyFill="1" applyBorder="1"/>
    <xf numFmtId="0" fontId="34" fillId="0" borderId="42" xfId="0" applyFont="1" applyFill="1" applyBorder="1"/>
    <xf numFmtId="0" fontId="4" fillId="0" borderId="0" xfId="0" applyFont="1" applyFill="1" applyBorder="1"/>
    <xf numFmtId="0" fontId="15" fillId="0" borderId="0" xfId="0" applyFont="1" applyFill="1"/>
    <xf numFmtId="1" fontId="3" fillId="0" borderId="0" xfId="0" applyNumberFormat="1" applyFont="1" applyFill="1"/>
    <xf numFmtId="1" fontId="2" fillId="0" borderId="0" xfId="0" applyNumberFormat="1" applyFont="1" applyFill="1"/>
    <xf numFmtId="43" fontId="2" fillId="0" borderId="0" xfId="0" applyNumberFormat="1" applyFont="1" applyFill="1"/>
    <xf numFmtId="0" fontId="3" fillId="0" borderId="36" xfId="0" applyFont="1" applyFill="1" applyBorder="1"/>
    <xf numFmtId="0" fontId="0" fillId="0" borderId="0" xfId="0" applyFill="1"/>
    <xf numFmtId="0" fontId="17" fillId="0" borderId="0" xfId="0" applyFont="1" applyFill="1" applyAlignment="1">
      <alignment horizontal="right"/>
    </xf>
    <xf numFmtId="0" fontId="1" fillId="0" borderId="3" xfId="0" applyFont="1" applyFill="1" applyBorder="1" applyAlignment="1">
      <alignment horizontal="center"/>
    </xf>
    <xf numFmtId="0" fontId="1" fillId="0" borderId="1" xfId="0" applyFont="1" applyFill="1" applyBorder="1" applyAlignment="1">
      <alignment horizontal="center"/>
    </xf>
    <xf numFmtId="0" fontId="0" fillId="0" borderId="0" xfId="0" applyFill="1" applyAlignment="1">
      <alignment horizontal="center"/>
    </xf>
    <xf numFmtId="0" fontId="0" fillId="0" borderId="0" xfId="0" applyFill="1"/>
    <xf numFmtId="0" fontId="4" fillId="0" borderId="0" xfId="0" applyFont="1" applyFill="1" applyAlignment="1">
      <alignment horizontal="right"/>
    </xf>
    <xf numFmtId="0" fontId="8" fillId="0" borderId="2" xfId="0" applyFont="1" applyFill="1" applyBorder="1"/>
    <xf numFmtId="0" fontId="0" fillId="0" borderId="2" xfId="0" applyFill="1" applyBorder="1" applyAlignment="1">
      <alignment horizontal="center"/>
    </xf>
    <xf numFmtId="0" fontId="1" fillId="0" borderId="0" xfId="0" applyFont="1" applyFill="1" applyBorder="1" applyAlignment="1">
      <alignment horizontal="right"/>
    </xf>
    <xf numFmtId="37" fontId="1" fillId="0" borderId="0" xfId="1" applyNumberFormat="1" applyFont="1" applyFill="1"/>
    <xf numFmtId="37" fontId="1" fillId="0" borderId="0" xfId="1" applyNumberFormat="1" applyFont="1" applyFill="1" applyAlignment="1">
      <alignment horizontal="center"/>
    </xf>
    <xf numFmtId="37" fontId="1" fillId="0" borderId="0" xfId="1" applyNumberFormat="1" applyFont="1" applyFill="1" applyBorder="1" applyAlignment="1">
      <alignment horizontal="center"/>
    </xf>
    <xf numFmtId="0" fontId="3" fillId="0" borderId="0" xfId="0" applyFont="1" applyFill="1" applyBorder="1" applyAlignment="1">
      <alignment horizontal="center"/>
    </xf>
    <xf numFmtId="37" fontId="5" fillId="0" borderId="0" xfId="1" applyNumberFormat="1" applyFont="1" applyFill="1" applyAlignment="1">
      <alignment horizontal="center"/>
    </xf>
    <xf numFmtId="37" fontId="0" fillId="0" borderId="0" xfId="0" applyNumberFormat="1" applyFill="1" applyAlignment="1">
      <alignment horizontal="center"/>
    </xf>
    <xf numFmtId="0" fontId="3" fillId="0" borderId="32" xfId="0" applyFont="1" applyFill="1" applyBorder="1" applyAlignment="1">
      <alignment horizontal="center"/>
    </xf>
    <xf numFmtId="37" fontId="3" fillId="0" borderId="32" xfId="0" applyNumberFormat="1" applyFont="1" applyFill="1" applyBorder="1" applyAlignment="1">
      <alignment horizontal="center"/>
    </xf>
    <xf numFmtId="0" fontId="3" fillId="0" borderId="3" xfId="0" applyFont="1" applyFill="1" applyBorder="1" applyAlignment="1">
      <alignment horizontal="center"/>
    </xf>
    <xf numFmtId="37" fontId="0" fillId="0" borderId="0" xfId="0" applyNumberFormat="1" applyFill="1"/>
    <xf numFmtId="37" fontId="0" fillId="0" borderId="0" xfId="1" applyNumberFormat="1" applyFont="1" applyFill="1"/>
    <xf numFmtId="166" fontId="5" fillId="0" borderId="32" xfId="1" applyNumberFormat="1" applyFont="1" applyFill="1" applyBorder="1" applyAlignment="1">
      <alignment horizontal="center"/>
    </xf>
    <xf numFmtId="166" fontId="5" fillId="0" borderId="3" xfId="1" applyNumberFormat="1" applyFont="1" applyFill="1" applyBorder="1" applyAlignment="1">
      <alignment horizontal="center"/>
    </xf>
    <xf numFmtId="0" fontId="3" fillId="0" borderId="0" xfId="0" applyFont="1" applyFill="1" applyAlignment="1">
      <alignment wrapText="1"/>
    </xf>
    <xf numFmtId="37" fontId="3" fillId="0" borderId="0" xfId="0" applyNumberFormat="1" applyFont="1" applyFill="1" applyBorder="1" applyAlignment="1">
      <alignment horizontal="center"/>
    </xf>
    <xf numFmtId="166" fontId="0" fillId="0" borderId="0" xfId="1" applyNumberFormat="1" applyFont="1" applyFill="1" applyAlignment="1">
      <alignment horizontal="right"/>
    </xf>
    <xf numFmtId="37" fontId="1" fillId="0" borderId="0" xfId="0" applyNumberFormat="1" applyFont="1" applyFill="1" applyAlignment="1">
      <alignment horizontal="center"/>
    </xf>
    <xf numFmtId="37" fontId="1" fillId="0" borderId="0" xfId="0" applyNumberFormat="1" applyFont="1" applyFill="1" applyBorder="1" applyAlignment="1">
      <alignment horizontal="center"/>
    </xf>
    <xf numFmtId="37" fontId="0" fillId="0" borderId="0" xfId="1" applyNumberFormat="1" applyFont="1" applyFill="1" applyAlignment="1">
      <alignment horizontal="center"/>
    </xf>
    <xf numFmtId="37" fontId="3" fillId="0" borderId="32" xfId="1" applyNumberFormat="1" applyFont="1" applyFill="1" applyBorder="1" applyAlignment="1">
      <alignment horizontal="center"/>
    </xf>
    <xf numFmtId="37" fontId="1" fillId="0" borderId="0" xfId="0" applyNumberFormat="1" applyFont="1" applyFill="1"/>
    <xf numFmtId="0" fontId="5" fillId="0" borderId="0" xfId="0" applyFont="1" applyFill="1"/>
    <xf numFmtId="0" fontId="5" fillId="0" borderId="0" xfId="0" applyFont="1" applyFill="1" applyAlignment="1">
      <alignment horizontal="right"/>
    </xf>
    <xf numFmtId="0" fontId="3" fillId="0" borderId="0" xfId="0" applyFont="1" applyFill="1" applyAlignment="1">
      <alignment horizontal="center"/>
    </xf>
    <xf numFmtId="0" fontId="4" fillId="0" borderId="0" xfId="0" applyFont="1" applyFill="1"/>
    <xf numFmtId="0" fontId="1" fillId="0" borderId="5" xfId="0" applyFont="1" applyFill="1" applyBorder="1" applyAlignment="1">
      <alignment horizontal="center"/>
    </xf>
    <xf numFmtId="0" fontId="1" fillId="0" borderId="3" xfId="0" applyFont="1" applyFill="1" applyBorder="1" applyAlignment="1">
      <alignment horizontal="left"/>
    </xf>
    <xf numFmtId="0" fontId="1" fillId="0" borderId="31" xfId="0" applyFont="1" applyFill="1" applyBorder="1" applyAlignment="1">
      <alignment horizontal="center"/>
    </xf>
    <xf numFmtId="0" fontId="0" fillId="0" borderId="5" xfId="0" applyFill="1" applyBorder="1"/>
    <xf numFmtId="0" fontId="3" fillId="0" borderId="33" xfId="0" applyFont="1" applyFill="1" applyBorder="1" applyAlignment="1">
      <alignment horizontal="center"/>
    </xf>
    <xf numFmtId="0" fontId="3" fillId="0" borderId="30" xfId="0" applyFont="1" applyFill="1" applyBorder="1" applyAlignment="1">
      <alignment horizontal="center"/>
    </xf>
    <xf numFmtId="0" fontId="1" fillId="0" borderId="29" xfId="0" applyFont="1" applyFill="1" applyBorder="1" applyAlignment="1">
      <alignment horizontal="center"/>
    </xf>
    <xf numFmtId="37" fontId="1" fillId="0" borderId="34" xfId="1" applyNumberFormat="1" applyFont="1" applyFill="1" applyBorder="1"/>
    <xf numFmtId="37" fontId="1" fillId="0" borderId="35" xfId="1" applyNumberFormat="1" applyFont="1" applyFill="1" applyBorder="1"/>
    <xf numFmtId="37" fontId="1" fillId="0" borderId="36" xfId="1" applyNumberFormat="1" applyFont="1" applyFill="1" applyBorder="1"/>
    <xf numFmtId="37" fontId="1" fillId="0" borderId="17" xfId="1" applyNumberFormat="1" applyFont="1" applyFill="1" applyBorder="1"/>
    <xf numFmtId="0" fontId="1" fillId="0" borderId="34" xfId="0" applyFont="1" applyFill="1" applyBorder="1"/>
    <xf numFmtId="0" fontId="3" fillId="0" borderId="35" xfId="0" applyFont="1" applyFill="1" applyBorder="1"/>
    <xf numFmtId="166" fontId="1" fillId="0" borderId="34" xfId="1" applyNumberFormat="1" applyFont="1" applyFill="1" applyBorder="1"/>
    <xf numFmtId="0" fontId="3" fillId="0" borderId="34" xfId="0" applyFont="1" applyFill="1" applyBorder="1"/>
    <xf numFmtId="37" fontId="1" fillId="0" borderId="34" xfId="0" applyNumberFormat="1" applyFont="1" applyFill="1" applyBorder="1"/>
    <xf numFmtId="37" fontId="1" fillId="0" borderId="35" xfId="0" applyNumberFormat="1" applyFont="1" applyFill="1" applyBorder="1"/>
    <xf numFmtId="37" fontId="1" fillId="0" borderId="36" xfId="0" applyNumberFormat="1" applyFont="1" applyFill="1" applyBorder="1"/>
    <xf numFmtId="37" fontId="1" fillId="0" borderId="17" xfId="0" applyNumberFormat="1" applyFont="1" applyFill="1" applyBorder="1"/>
    <xf numFmtId="37" fontId="3" fillId="0" borderId="34" xfId="0" applyNumberFormat="1" applyFont="1" applyFill="1" applyBorder="1"/>
    <xf numFmtId="37" fontId="3" fillId="0" borderId="35" xfId="0" applyNumberFormat="1" applyFont="1" applyFill="1" applyBorder="1"/>
    <xf numFmtId="37" fontId="3" fillId="0" borderId="37" xfId="0" applyNumberFormat="1" applyFont="1" applyFill="1" applyBorder="1"/>
    <xf numFmtId="166" fontId="3" fillId="0" borderId="34" xfId="1" applyNumberFormat="1" applyFont="1" applyFill="1" applyBorder="1"/>
    <xf numFmtId="166" fontId="3" fillId="0" borderId="17" xfId="0" applyNumberFormat="1" applyFont="1" applyFill="1" applyBorder="1"/>
    <xf numFmtId="0" fontId="3" fillId="0" borderId="0" xfId="0" applyFont="1" applyFill="1" applyAlignment="1">
      <alignment horizontal="left" wrapText="1"/>
    </xf>
    <xf numFmtId="37" fontId="3" fillId="0" borderId="34" xfId="1" applyNumberFormat="1" applyFont="1" applyFill="1" applyBorder="1"/>
    <xf numFmtId="37" fontId="3" fillId="0" borderId="35" xfId="1" applyNumberFormat="1" applyFont="1" applyFill="1" applyBorder="1"/>
    <xf numFmtId="37" fontId="3" fillId="0" borderId="37" xfId="1" applyNumberFormat="1" applyFont="1" applyFill="1" applyBorder="1"/>
    <xf numFmtId="37" fontId="3" fillId="0" borderId="17" xfId="1" applyNumberFormat="1" applyFont="1" applyFill="1" applyBorder="1"/>
    <xf numFmtId="0" fontId="2" fillId="0" borderId="0" xfId="0" applyFont="1" applyFill="1" applyAlignment="1">
      <alignment horizontal="left" wrapText="1" indent="1"/>
    </xf>
    <xf numFmtId="37" fontId="2" fillId="0" borderId="34" xfId="0" applyNumberFormat="1" applyFont="1" applyFill="1" applyBorder="1"/>
    <xf numFmtId="166" fontId="2" fillId="0" borderId="17" xfId="0" applyNumberFormat="1" applyFont="1" applyFill="1" applyBorder="1"/>
    <xf numFmtId="1" fontId="3" fillId="0" borderId="36" xfId="0" applyNumberFormat="1" applyFont="1" applyFill="1" applyBorder="1"/>
    <xf numFmtId="37" fontId="1" fillId="0" borderId="37" xfId="0" applyNumberFormat="1" applyFont="1" applyFill="1" applyBorder="1"/>
    <xf numFmtId="37" fontId="3" fillId="0" borderId="17" xfId="0" applyNumberFormat="1" applyFont="1" applyFill="1" applyBorder="1"/>
    <xf numFmtId="37" fontId="5" fillId="0" borderId="34" xfId="1" applyNumberFormat="1" applyFont="1" applyFill="1" applyBorder="1" applyAlignment="1">
      <alignment horizontal="right"/>
    </xf>
    <xf numFmtId="37" fontId="5" fillId="0" borderId="35" xfId="1" applyNumberFormat="1" applyFont="1" applyFill="1" applyBorder="1" applyAlignment="1">
      <alignment horizontal="right"/>
    </xf>
    <xf numFmtId="37" fontId="5" fillId="0" borderId="37" xfId="1" applyNumberFormat="1" applyFont="1" applyFill="1" applyBorder="1" applyAlignment="1">
      <alignment horizontal="right"/>
    </xf>
    <xf numFmtId="166" fontId="3" fillId="0" borderId="37" xfId="1" applyNumberFormat="1" applyFont="1" applyFill="1" applyBorder="1"/>
    <xf numFmtId="166" fontId="1" fillId="0" borderId="17" xfId="0" applyNumberFormat="1" applyFont="1" applyFill="1" applyBorder="1"/>
    <xf numFmtId="37" fontId="3" fillId="0" borderId="35" xfId="0" applyNumberFormat="1" applyFont="1" applyFill="1" applyBorder="1" applyAlignment="1">
      <alignment horizontal="right"/>
    </xf>
    <xf numFmtId="166" fontId="3" fillId="0" borderId="36" xfId="1" applyNumberFormat="1" applyFont="1" applyFill="1" applyBorder="1" applyAlignment="1">
      <alignment horizontal="right"/>
    </xf>
    <xf numFmtId="166" fontId="3" fillId="0" borderId="34" xfId="1" applyNumberFormat="1" applyFont="1" applyFill="1" applyBorder="1" applyAlignment="1">
      <alignment horizontal="right"/>
    </xf>
    <xf numFmtId="0" fontId="0" fillId="0" borderId="38" xfId="0" applyFill="1" applyBorder="1"/>
    <xf numFmtId="0" fontId="0" fillId="0" borderId="39" xfId="0" applyFill="1" applyBorder="1"/>
    <xf numFmtId="0" fontId="0" fillId="0" borderId="40" xfId="0" applyFill="1" applyBorder="1"/>
    <xf numFmtId="0" fontId="1" fillId="0" borderId="38" xfId="0" applyFont="1" applyFill="1" applyBorder="1"/>
    <xf numFmtId="0" fontId="33" fillId="0" borderId="0" xfId="0" applyFont="1" applyFill="1" applyBorder="1"/>
    <xf numFmtId="0" fontId="28" fillId="8" borderId="0" xfId="0" applyFont="1" applyFill="1" applyBorder="1" applyAlignment="1">
      <alignment wrapText="1"/>
    </xf>
    <xf numFmtId="0" fontId="1" fillId="8" borderId="1" xfId="0" applyFont="1" applyFill="1" applyBorder="1" applyAlignment="1">
      <alignment horizontal="right"/>
    </xf>
    <xf numFmtId="0" fontId="1" fillId="8" borderId="1" xfId="0" applyFont="1" applyFill="1" applyBorder="1"/>
    <xf numFmtId="0" fontId="3" fillId="8" borderId="0" xfId="0" applyFont="1" applyFill="1" applyBorder="1"/>
    <xf numFmtId="0" fontId="1" fillId="8" borderId="0" xfId="0" applyFont="1" applyFill="1" applyBorder="1" applyAlignment="1">
      <alignment horizontal="left" indent="1"/>
    </xf>
    <xf numFmtId="166" fontId="1" fillId="8" borderId="0" xfId="1" applyNumberFormat="1" applyFont="1" applyFill="1" applyBorder="1"/>
    <xf numFmtId="0" fontId="2" fillId="8" borderId="0" xfId="0" applyFont="1" applyFill="1" applyBorder="1" applyAlignment="1">
      <alignment horizontal="left" indent="1"/>
    </xf>
    <xf numFmtId="166" fontId="2" fillId="8" borderId="0" xfId="1" applyNumberFormat="1" applyFont="1" applyFill="1" applyBorder="1"/>
    <xf numFmtId="166" fontId="2" fillId="8" borderId="0" xfId="0" applyNumberFormat="1" applyFont="1" applyFill="1" applyBorder="1" applyAlignment="1" applyProtection="1"/>
    <xf numFmtId="166" fontId="0" fillId="8" borderId="0" xfId="0" applyNumberFormat="1" applyFill="1" applyBorder="1"/>
    <xf numFmtId="166" fontId="0" fillId="8" borderId="0" xfId="1" applyNumberFormat="1" applyFont="1" applyFill="1" applyBorder="1"/>
    <xf numFmtId="166" fontId="3" fillId="8" borderId="0" xfId="1" applyNumberFormat="1" applyFont="1" applyFill="1" applyBorder="1"/>
    <xf numFmtId="0" fontId="1" fillId="8" borderId="0" xfId="0" applyFont="1" applyFill="1" applyBorder="1"/>
    <xf numFmtId="166" fontId="1" fillId="8" borderId="0" xfId="1" applyNumberFormat="1" applyFont="1" applyFill="1" applyBorder="1" applyAlignment="1">
      <alignment horizontal="right"/>
    </xf>
    <xf numFmtId="166" fontId="3" fillId="8" borderId="0" xfId="1" applyNumberFormat="1" applyFont="1" applyFill="1" applyBorder="1" applyAlignment="1">
      <alignment horizontal="right"/>
    </xf>
    <xf numFmtId="3" fontId="0" fillId="8" borderId="0" xfId="0" applyNumberFormat="1" applyFont="1" applyFill="1" applyBorder="1"/>
    <xf numFmtId="165" fontId="1" fillId="8" borderId="0" xfId="1" applyNumberFormat="1" applyFont="1" applyFill="1" applyBorder="1"/>
    <xf numFmtId="165" fontId="13" fillId="8" borderId="0" xfId="1" applyNumberFormat="1" applyFont="1" applyFill="1" applyBorder="1"/>
    <xf numFmtId="165" fontId="2" fillId="8" borderId="0" xfId="1" applyNumberFormat="1" applyFont="1" applyFill="1" applyBorder="1"/>
    <xf numFmtId="165" fontId="1" fillId="8" borderId="0" xfId="1" applyNumberFormat="1" applyFont="1" applyFill="1" applyBorder="1" applyAlignment="1">
      <alignment horizontal="right"/>
    </xf>
    <xf numFmtId="0" fontId="1" fillId="8" borderId="2" xfId="0" applyFont="1" applyFill="1" applyBorder="1"/>
    <xf numFmtId="166" fontId="1" fillId="8" borderId="2" xfId="1" applyNumberFormat="1" applyFont="1" applyFill="1" applyBorder="1" applyAlignment="1">
      <alignment horizontal="right"/>
    </xf>
    <xf numFmtId="0" fontId="3" fillId="8" borderId="0" xfId="0" applyFont="1" applyFill="1" applyAlignment="1"/>
    <xf numFmtId="0" fontId="0" fillId="8" borderId="0" xfId="0" applyFill="1" applyAlignment="1"/>
    <xf numFmtId="0" fontId="3" fillId="8" borderId="1" xfId="0" applyFont="1" applyFill="1" applyBorder="1"/>
    <xf numFmtId="166" fontId="1" fillId="8" borderId="0" xfId="1" applyNumberFormat="1" applyFont="1" applyFill="1" applyAlignment="1">
      <alignment horizontal="right"/>
    </xf>
    <xf numFmtId="0" fontId="1" fillId="8" borderId="0" xfId="0" applyFont="1" applyFill="1" applyAlignment="1">
      <alignment horizontal="left" indent="1"/>
    </xf>
    <xf numFmtId="166" fontId="1" fillId="8" borderId="0" xfId="1" applyNumberFormat="1" applyFont="1" applyFill="1"/>
    <xf numFmtId="0" fontId="2" fillId="8" borderId="0" xfId="0" applyFont="1" applyFill="1" applyAlignment="1">
      <alignment horizontal="left" indent="1"/>
    </xf>
    <xf numFmtId="166" fontId="2" fillId="8" borderId="0" xfId="1" applyNumberFormat="1" applyFont="1" applyFill="1"/>
    <xf numFmtId="166" fontId="3" fillId="8" borderId="0" xfId="1" applyNumberFormat="1" applyFont="1" applyFill="1"/>
    <xf numFmtId="49" fontId="1" fillId="8" borderId="0" xfId="1" applyNumberFormat="1" applyFont="1" applyFill="1" applyAlignment="1">
      <alignment horizontal="left"/>
    </xf>
    <xf numFmtId="0" fontId="3" fillId="8" borderId="0" xfId="0" applyFont="1" applyFill="1" applyAlignment="1">
      <alignment horizontal="left" indent="1"/>
    </xf>
    <xf numFmtId="165" fontId="2" fillId="8" borderId="0" xfId="1" applyNumberFormat="1" applyFont="1" applyFill="1"/>
    <xf numFmtId="168" fontId="0" fillId="8" borderId="0" xfId="0" applyNumberFormat="1" applyFill="1"/>
    <xf numFmtId="165" fontId="0" fillId="8" borderId="0" xfId="1" applyNumberFormat="1" applyFont="1" applyFill="1"/>
    <xf numFmtId="165" fontId="1" fillId="8" borderId="0" xfId="1" applyNumberFormat="1" applyFont="1" applyFill="1"/>
    <xf numFmtId="0" fontId="3" fillId="8" borderId="28" xfId="0" applyFont="1" applyFill="1" applyBorder="1" applyAlignment="1">
      <alignment horizontal="left" indent="1"/>
    </xf>
    <xf numFmtId="0" fontId="0" fillId="8" borderId="28" xfId="0" applyFill="1" applyBorder="1"/>
    <xf numFmtId="0" fontId="3" fillId="8" borderId="0" xfId="0" applyFont="1" applyFill="1" applyBorder="1" applyAlignment="1">
      <alignment horizontal="left" indent="1"/>
    </xf>
    <xf numFmtId="0" fontId="1" fillId="8" borderId="1" xfId="0" applyFont="1" applyFill="1" applyBorder="1" applyAlignment="1">
      <alignment horizontal="center" vertical="center" wrapText="1"/>
    </xf>
    <xf numFmtId="0" fontId="1" fillId="8" borderId="1" xfId="0" applyFont="1" applyFill="1" applyBorder="1" applyAlignment="1">
      <alignment horizontal="right" vertical="center" wrapText="1"/>
    </xf>
    <xf numFmtId="0" fontId="9" fillId="8" borderId="1" xfId="0" applyFont="1" applyFill="1" applyBorder="1" applyAlignment="1">
      <alignment horizontal="right" vertical="center" wrapText="1"/>
    </xf>
    <xf numFmtId="0" fontId="0" fillId="8" borderId="5" xfId="0" applyFill="1" applyBorder="1" applyAlignment="1">
      <alignment horizontal="center"/>
    </xf>
    <xf numFmtId="0" fontId="0" fillId="8" borderId="5" xfId="0" applyFill="1" applyBorder="1" applyAlignment="1">
      <alignment horizontal="left"/>
    </xf>
    <xf numFmtId="166" fontId="14" fillId="8" borderId="5" xfId="1" applyNumberFormat="1" applyFont="1" applyFill="1" applyBorder="1" applyAlignment="1">
      <alignment horizontal="right"/>
    </xf>
    <xf numFmtId="166" fontId="10" fillId="8" borderId="5" xfId="1" applyNumberFormat="1" applyFont="1" applyFill="1" applyBorder="1"/>
    <xf numFmtId="166" fontId="3" fillId="8" borderId="5" xfId="1" applyNumberFormat="1" applyFill="1" applyBorder="1"/>
    <xf numFmtId="168" fontId="10" fillId="8" borderId="5" xfId="0" applyNumberFormat="1" applyFont="1" applyFill="1" applyBorder="1"/>
    <xf numFmtId="0" fontId="9" fillId="8" borderId="0" xfId="0" applyFont="1" applyFill="1" applyBorder="1" applyAlignment="1">
      <alignment horizontal="center"/>
    </xf>
    <xf numFmtId="0" fontId="9" fillId="8" borderId="0" xfId="0" applyFont="1" applyFill="1" applyBorder="1" applyAlignment="1">
      <alignment horizontal="left"/>
    </xf>
    <xf numFmtId="166" fontId="9" fillId="8" borderId="0" xfId="1" applyNumberFormat="1" applyFont="1" applyFill="1" applyBorder="1" applyAlignment="1">
      <alignment horizontal="right"/>
    </xf>
    <xf numFmtId="168" fontId="9" fillId="8" borderId="0" xfId="0" applyNumberFormat="1" applyFont="1" applyFill="1" applyBorder="1"/>
    <xf numFmtId="0" fontId="0" fillId="8" borderId="0" xfId="0" applyFill="1" applyBorder="1" applyAlignment="1">
      <alignment horizontal="center"/>
    </xf>
    <xf numFmtId="0" fontId="0" fillId="8" borderId="0" xfId="0" applyFill="1" applyBorder="1" applyAlignment="1">
      <alignment horizontal="left"/>
    </xf>
    <xf numFmtId="166" fontId="10" fillId="8" borderId="0" xfId="1" applyNumberFormat="1" applyFont="1" applyFill="1" applyBorder="1" applyAlignment="1">
      <alignment horizontal="right"/>
    </xf>
    <xf numFmtId="166" fontId="10" fillId="8" borderId="0" xfId="1" applyNumberFormat="1" applyFont="1" applyFill="1" applyBorder="1"/>
    <xf numFmtId="166" fontId="3" fillId="8" borderId="0" xfId="1" applyNumberFormat="1" applyFill="1" applyBorder="1"/>
    <xf numFmtId="168" fontId="10" fillId="8" borderId="0" xfId="0" applyNumberFormat="1" applyFont="1" applyFill="1" applyBorder="1"/>
    <xf numFmtId="166" fontId="14" fillId="8" borderId="0" xfId="1" applyNumberFormat="1" applyFont="1" applyFill="1" applyBorder="1" applyAlignment="1">
      <alignment horizontal="right"/>
    </xf>
    <xf numFmtId="166" fontId="18" fillId="8" borderId="0" xfId="1" applyNumberFormat="1" applyFont="1" applyFill="1" applyBorder="1" applyAlignment="1">
      <alignment horizontal="right"/>
    </xf>
    <xf numFmtId="166" fontId="18" fillId="8" borderId="0" xfId="1" applyNumberFormat="1" applyFont="1" applyFill="1" applyBorder="1"/>
    <xf numFmtId="0" fontId="6" fillId="8" borderId="0" xfId="0" applyFont="1" applyFill="1" applyBorder="1" applyAlignment="1">
      <alignment horizontal="center"/>
    </xf>
    <xf numFmtId="166" fontId="3" fillId="8" borderId="0" xfId="1" applyNumberFormat="1" applyFont="1" applyFill="1" applyBorder="1" applyAlignment="1" applyProtection="1">
      <alignment horizontal="right"/>
    </xf>
    <xf numFmtId="166" fontId="3" fillId="8" borderId="0" xfId="1" applyNumberFormat="1" applyFont="1" applyFill="1" applyBorder="1" applyAlignment="1" applyProtection="1"/>
    <xf numFmtId="168" fontId="3" fillId="8" borderId="0" xfId="0" applyNumberFormat="1" applyFont="1" applyFill="1" applyBorder="1"/>
    <xf numFmtId="0" fontId="3" fillId="8" borderId="2" xfId="0" applyFont="1" applyFill="1" applyBorder="1"/>
    <xf numFmtId="166" fontId="3" fillId="8" borderId="2" xfId="1" applyNumberFormat="1" applyFont="1" applyFill="1" applyBorder="1"/>
    <xf numFmtId="166" fontId="3" fillId="8" borderId="2" xfId="1" applyNumberFormat="1" applyFill="1" applyBorder="1"/>
    <xf numFmtId="168" fontId="10" fillId="8" borderId="2" xfId="0" applyNumberFormat="1" applyFont="1" applyFill="1" applyBorder="1"/>
    <xf numFmtId="0" fontId="17" fillId="0" borderId="0" xfId="0" applyFont="1" applyFill="1" applyAlignment="1">
      <alignment horizontal="right" wrapText="1"/>
    </xf>
    <xf numFmtId="0" fontId="0" fillId="0" borderId="0" xfId="0" applyFill="1"/>
    <xf numFmtId="0" fontId="0" fillId="8" borderId="2" xfId="0" applyFill="1" applyBorder="1" applyAlignment="1">
      <alignment horizontal="center"/>
    </xf>
    <xf numFmtId="0" fontId="0" fillId="0" borderId="0" xfId="0" applyFill="1" applyAlignment="1">
      <alignment wrapText="1"/>
    </xf>
    <xf numFmtId="0" fontId="4" fillId="0" borderId="0" xfId="0" applyFont="1" applyFill="1" applyAlignment="1">
      <alignment horizontal="center"/>
    </xf>
    <xf numFmtId="0" fontId="0" fillId="0" borderId="0" xfId="0" applyFill="1"/>
    <xf numFmtId="0" fontId="17" fillId="0" borderId="0" xfId="0" applyFont="1" applyFill="1" applyAlignment="1">
      <alignment horizontal="right"/>
    </xf>
    <xf numFmtId="164" fontId="0" fillId="0" borderId="0" xfId="0" applyNumberFormat="1" applyFill="1" applyAlignment="1">
      <alignment horizontal="center"/>
    </xf>
    <xf numFmtId="0" fontId="0" fillId="0" borderId="0" xfId="0" applyFill="1" applyAlignment="1">
      <alignment horizontal="center"/>
    </xf>
    <xf numFmtId="0" fontId="1" fillId="0" borderId="1" xfId="0" applyFont="1" applyFill="1" applyBorder="1" applyAlignment="1">
      <alignment horizontal="center"/>
    </xf>
    <xf numFmtId="0" fontId="4" fillId="0" borderId="0"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right" vertical="center" wrapText="1"/>
    </xf>
    <xf numFmtId="166" fontId="3" fillId="0" borderId="0" xfId="1" applyNumberFormat="1" applyFont="1" applyFill="1" applyBorder="1"/>
    <xf numFmtId="166" fontId="3" fillId="0" borderId="0" xfId="1" applyNumberFormat="1" applyFont="1" applyFill="1" applyAlignment="1">
      <alignment horizontal="center" vertical="center"/>
    </xf>
    <xf numFmtId="166" fontId="3" fillId="0" borderId="0" xfId="1" applyNumberFormat="1" applyFont="1" applyFill="1"/>
    <xf numFmtId="168" fontId="3" fillId="0" borderId="0" xfId="0" applyNumberFormat="1" applyFont="1" applyFill="1" applyBorder="1"/>
    <xf numFmtId="3" fontId="20" fillId="0" borderId="0" xfId="4" applyNumberFormat="1" applyFont="1" applyFill="1" applyBorder="1" applyAlignment="1">
      <alignment horizontal="right" vertical="top"/>
    </xf>
    <xf numFmtId="0" fontId="31" fillId="0" borderId="0" xfId="0" applyFont="1" applyFill="1" applyAlignment="1">
      <alignment horizontal="left"/>
    </xf>
    <xf numFmtId="3" fontId="19" fillId="0" borderId="0" xfId="4" applyNumberFormat="1" applyFont="1" applyFill="1" applyBorder="1" applyAlignment="1">
      <alignment horizontal="right" vertical="top"/>
    </xf>
    <xf numFmtId="0" fontId="0" fillId="0" borderId="0" xfId="0" applyFill="1" applyBorder="1" applyAlignment="1">
      <alignment horizontal="center" vertical="center"/>
    </xf>
    <xf numFmtId="166" fontId="20" fillId="0" borderId="0" xfId="1" applyNumberFormat="1" applyFont="1" applyFill="1" applyBorder="1" applyAlignment="1">
      <alignment horizontal="right" vertical="top"/>
    </xf>
    <xf numFmtId="166" fontId="19" fillId="0" borderId="0" xfId="1" applyNumberFormat="1" applyFont="1" applyFill="1" applyBorder="1" applyAlignment="1">
      <alignment horizontal="right" vertical="top"/>
    </xf>
    <xf numFmtId="166" fontId="19" fillId="0" borderId="0" xfId="0" applyNumberFormat="1" applyFont="1" applyFill="1" applyBorder="1" applyAlignment="1" applyProtection="1">
      <alignment horizontal="right" vertical="top"/>
    </xf>
    <xf numFmtId="166" fontId="19" fillId="0" borderId="0" xfId="0" applyNumberFormat="1" applyFont="1" applyFill="1" applyAlignment="1">
      <alignment horizontal="right" vertical="top"/>
    </xf>
    <xf numFmtId="0" fontId="31" fillId="0" borderId="0" xfId="0" applyFont="1" applyFill="1" applyBorder="1" applyAlignment="1">
      <alignment horizontal="left"/>
    </xf>
    <xf numFmtId="166" fontId="0" fillId="0" borderId="0" xfId="0" applyNumberFormat="1" applyFill="1" applyBorder="1"/>
    <xf numFmtId="166" fontId="3" fillId="0" borderId="0" xfId="1" applyNumberFormat="1" applyFont="1" applyFill="1" applyBorder="1" applyAlignment="1">
      <alignment horizontal="right"/>
    </xf>
    <xf numFmtId="0" fontId="31" fillId="0" borderId="2" xfId="0" applyFont="1" applyFill="1" applyBorder="1" applyAlignment="1">
      <alignment horizontal="left"/>
    </xf>
    <xf numFmtId="166" fontId="0" fillId="0" borderId="2" xfId="0" applyNumberFormat="1" applyFill="1" applyBorder="1"/>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6" fontId="9" fillId="0" borderId="0" xfId="1" applyNumberFormat="1" applyFont="1" applyFill="1"/>
    <xf numFmtId="0" fontId="2" fillId="0" borderId="0" xfId="0" applyFont="1" applyFill="1" applyAlignment="1">
      <alignment horizontal="left" indent="1"/>
    </xf>
    <xf numFmtId="166" fontId="3" fillId="0" borderId="0" xfId="9" applyNumberFormat="1" applyFont="1" applyFill="1" applyBorder="1" applyAlignment="1">
      <alignment horizontal="right"/>
    </xf>
    <xf numFmtId="3" fontId="10" fillId="0" borderId="0" xfId="0" applyNumberFormat="1" applyFont="1" applyFill="1"/>
    <xf numFmtId="166" fontId="5" fillId="0" borderId="0" xfId="1" applyNumberFormat="1" applyFont="1" applyFill="1" applyAlignment="1">
      <alignment horizontal="right"/>
    </xf>
    <xf numFmtId="166" fontId="32" fillId="0" borderId="0" xfId="1" applyNumberFormat="1" applyFont="1" applyFill="1" applyAlignment="1">
      <alignment horizontal="center"/>
    </xf>
    <xf numFmtId="166" fontId="32" fillId="0" borderId="0" xfId="1" applyNumberFormat="1" applyFont="1" applyFill="1" applyAlignment="1">
      <alignment horizontal="right"/>
    </xf>
    <xf numFmtId="166" fontId="3" fillId="0" borderId="0" xfId="9" applyNumberFormat="1" applyFont="1" applyFill="1"/>
    <xf numFmtId="166" fontId="10" fillId="0" borderId="0" xfId="1" applyNumberFormat="1" applyFont="1" applyFill="1" applyAlignment="1">
      <alignment horizontal="right"/>
    </xf>
    <xf numFmtId="166" fontId="3" fillId="0" borderId="0" xfId="0" applyNumberFormat="1" applyFont="1" applyFill="1"/>
    <xf numFmtId="166" fontId="3" fillId="0" borderId="0" xfId="2" applyNumberFormat="1" applyFont="1" applyFill="1"/>
    <xf numFmtId="0" fontId="1" fillId="0" borderId="0" xfId="0" applyFont="1" applyFill="1" applyAlignment="1">
      <alignment horizontal="left" vertical="top"/>
    </xf>
    <xf numFmtId="165" fontId="14" fillId="0" borderId="0" xfId="0" applyNumberFormat="1" applyFont="1" applyFill="1"/>
    <xf numFmtId="0" fontId="14" fillId="0" borderId="0" xfId="0" applyFont="1" applyFill="1" applyAlignment="1">
      <alignment horizontal="left" vertical="top" indent="1"/>
    </xf>
    <xf numFmtId="3" fontId="2" fillId="0" borderId="0" xfId="1" applyNumberFormat="1" applyFont="1" applyFill="1"/>
    <xf numFmtId="166" fontId="0" fillId="0" borderId="2" xfId="1" applyNumberFormat="1" applyFont="1" applyFill="1" applyBorder="1"/>
    <xf numFmtId="166" fontId="0" fillId="0" borderId="0" xfId="1" applyNumberFormat="1" applyFont="1" applyFill="1" applyBorder="1"/>
    <xf numFmtId="0" fontId="1" fillId="0" borderId="1" xfId="0" applyFont="1" applyFill="1" applyBorder="1" applyAlignment="1">
      <alignment horizontal="left" vertical="center" wrapText="1"/>
    </xf>
    <xf numFmtId="166" fontId="13" fillId="0" borderId="0" xfId="1" applyNumberFormat="1" applyFont="1" applyFill="1"/>
    <xf numFmtId="0" fontId="10" fillId="0" borderId="0" xfId="0" applyFont="1" applyFill="1" applyAlignment="1">
      <alignment horizontal="left"/>
    </xf>
    <xf numFmtId="0" fontId="14" fillId="0" borderId="0" xfId="0" applyFont="1" applyFill="1" applyAlignment="1">
      <alignment horizontal="left"/>
    </xf>
    <xf numFmtId="166" fontId="3" fillId="0" borderId="0" xfId="1" applyNumberFormat="1" applyFill="1"/>
    <xf numFmtId="166" fontId="1" fillId="0" borderId="0" xfId="1" applyNumberFormat="1" applyFont="1" applyFill="1" applyBorder="1"/>
    <xf numFmtId="166" fontId="14" fillId="0" borderId="0" xfId="0" applyNumberFormat="1" applyFont="1" applyFill="1"/>
    <xf numFmtId="0" fontId="10" fillId="0" borderId="2" xfId="0" applyFont="1" applyFill="1" applyBorder="1"/>
    <xf numFmtId="0" fontId="3" fillId="0" borderId="0" xfId="0" applyFont="1" applyFill="1" applyBorder="1"/>
    <xf numFmtId="0" fontId="1" fillId="0" borderId="0" xfId="0" applyFont="1" applyFill="1" applyAlignment="1"/>
    <xf numFmtId="0" fontId="38" fillId="0" borderId="1" xfId="0" applyFont="1" applyFill="1" applyBorder="1" applyAlignment="1">
      <alignment vertical="center" wrapText="1"/>
    </xf>
    <xf numFmtId="0" fontId="44" fillId="0" borderId="1" xfId="0" applyFont="1" applyFill="1" applyBorder="1" applyAlignment="1">
      <alignment vertical="center"/>
    </xf>
    <xf numFmtId="0" fontId="38" fillId="0" borderId="0" xfId="0" applyFont="1" applyFill="1" applyAlignment="1">
      <alignment vertical="center" wrapText="1"/>
    </xf>
    <xf numFmtId="166" fontId="44" fillId="0" borderId="0" xfId="1" applyNumberFormat="1" applyFont="1" applyFill="1" applyAlignment="1">
      <alignment vertical="center"/>
    </xf>
    <xf numFmtId="0" fontId="3" fillId="0" borderId="0" xfId="0" applyFont="1" applyFill="1" applyAlignment="1">
      <alignment vertical="center" wrapText="1"/>
    </xf>
    <xf numFmtId="166" fontId="3" fillId="0" borderId="0" xfId="1" applyNumberFormat="1" applyFont="1" applyFill="1" applyAlignment="1">
      <alignment vertical="center"/>
    </xf>
    <xf numFmtId="0" fontId="2" fillId="0" borderId="2" xfId="0" applyFont="1" applyFill="1" applyBorder="1"/>
    <xf numFmtId="0" fontId="3" fillId="0" borderId="5" xfId="0" applyFont="1" applyFill="1" applyBorder="1" applyAlignment="1">
      <alignment horizontal="left"/>
    </xf>
    <xf numFmtId="0" fontId="3" fillId="0" borderId="5" xfId="0" applyFont="1" applyFill="1" applyBorder="1"/>
    <xf numFmtId="0" fontId="35" fillId="0" borderId="1" xfId="0" applyFont="1" applyFill="1" applyBorder="1" applyAlignment="1">
      <alignment vertical="center" wrapText="1"/>
    </xf>
    <xf numFmtId="0" fontId="35" fillId="0" borderId="1" xfId="0" applyFont="1" applyFill="1" applyBorder="1" applyAlignment="1">
      <alignment vertical="center"/>
    </xf>
    <xf numFmtId="0" fontId="35" fillId="0" borderId="5" xfId="0" applyFont="1" applyFill="1" applyBorder="1" applyAlignment="1">
      <alignment vertical="center" wrapText="1"/>
    </xf>
    <xf numFmtId="0" fontId="35" fillId="0" borderId="5" xfId="0" applyFont="1" applyFill="1" applyBorder="1" applyAlignment="1">
      <alignment vertical="center"/>
    </xf>
    <xf numFmtId="0" fontId="35" fillId="0" borderId="0" xfId="0" applyFont="1" applyFill="1" applyBorder="1" applyAlignment="1">
      <alignment vertical="center" wrapText="1"/>
    </xf>
    <xf numFmtId="166" fontId="35" fillId="0" borderId="0" xfId="1" applyNumberFormat="1" applyFont="1" applyFill="1" applyBorder="1" applyAlignment="1">
      <alignment vertical="center"/>
    </xf>
    <xf numFmtId="166" fontId="38" fillId="0" borderId="0" xfId="1" applyNumberFormat="1" applyFont="1" applyFill="1" applyAlignment="1">
      <alignment vertical="center"/>
    </xf>
    <xf numFmtId="166" fontId="1" fillId="0" borderId="0" xfId="8" applyNumberFormat="1" applyFont="1" applyFill="1" applyBorder="1" applyAlignment="1">
      <alignment horizontal="right"/>
    </xf>
    <xf numFmtId="166" fontId="0" fillId="0" borderId="0" xfId="1" applyNumberFormat="1" applyFont="1" applyFill="1" applyBorder="1" applyAlignment="1">
      <alignment vertical="center"/>
    </xf>
    <xf numFmtId="0" fontId="0" fillId="0" borderId="0" xfId="0" applyFill="1" applyBorder="1" applyAlignment="1">
      <alignment vertical="center" wrapText="1"/>
    </xf>
    <xf numFmtId="166" fontId="1" fillId="0" borderId="0" xfId="1" applyNumberFormat="1" applyFont="1" applyFill="1" applyBorder="1" applyAlignment="1">
      <alignment vertical="center"/>
    </xf>
    <xf numFmtId="0" fontId="0" fillId="0" borderId="2" xfId="0" applyFill="1" applyBorder="1" applyAlignment="1">
      <alignment vertical="center" wrapText="1"/>
    </xf>
    <xf numFmtId="166" fontId="0" fillId="0" borderId="2" xfId="1" applyNumberFormat="1" applyFont="1" applyFill="1" applyBorder="1" applyAlignment="1">
      <alignment vertical="center"/>
    </xf>
    <xf numFmtId="0" fontId="0" fillId="0" borderId="0" xfId="0" applyFill="1" applyAlignment="1">
      <alignment vertical="center" wrapText="1"/>
    </xf>
    <xf numFmtId="166" fontId="0" fillId="0" borderId="0" xfId="1" applyNumberFormat="1" applyFont="1" applyFill="1" applyAlignment="1">
      <alignment vertical="center"/>
    </xf>
    <xf numFmtId="0" fontId="3" fillId="0" borderId="0" xfId="0" applyFont="1" applyFill="1" applyBorder="1" applyAlignment="1">
      <alignment horizontal="left"/>
    </xf>
    <xf numFmtId="0" fontId="1" fillId="0" borderId="1" xfId="0" applyNumberFormat="1" applyFont="1" applyFill="1" applyBorder="1" applyAlignment="1"/>
    <xf numFmtId="0" fontId="1" fillId="0" borderId="0" xfId="0" applyNumberFormat="1" applyFont="1" applyFill="1" applyBorder="1" applyAlignment="1"/>
    <xf numFmtId="166" fontId="3" fillId="0" borderId="0" xfId="8" applyNumberFormat="1" applyFont="1" applyFill="1" applyBorder="1" applyAlignment="1">
      <alignment horizontal="right"/>
    </xf>
    <xf numFmtId="170" fontId="0" fillId="0" borderId="0" xfId="0" applyNumberFormat="1" applyFill="1"/>
    <xf numFmtId="3" fontId="1" fillId="0" borderId="0" xfId="1" applyNumberFormat="1" applyFont="1" applyFill="1" applyAlignment="1">
      <alignment horizontal="right"/>
    </xf>
    <xf numFmtId="166" fontId="35" fillId="0" borderId="2" xfId="1" applyNumberFormat="1" applyFont="1" applyFill="1" applyBorder="1"/>
    <xf numFmtId="0" fontId="1" fillId="0" borderId="1" xfId="0" applyFont="1" applyFill="1" applyBorder="1" applyAlignment="1">
      <alignment horizontal="left"/>
    </xf>
    <xf numFmtId="0" fontId="1" fillId="0" borderId="2" xfId="0" applyFont="1" applyFill="1" applyBorder="1"/>
    <xf numFmtId="0" fontId="1" fillId="0" borderId="2" xfId="0" applyNumberFormat="1" applyFont="1" applyFill="1" applyBorder="1" applyAlignment="1">
      <alignment horizontal="right"/>
    </xf>
    <xf numFmtId="0" fontId="1" fillId="0" borderId="0" xfId="0" applyFont="1" applyFill="1" applyBorder="1" applyAlignment="1">
      <alignment horizontal="left"/>
    </xf>
    <xf numFmtId="0" fontId="19" fillId="0" borderId="0" xfId="3" applyFont="1" applyFill="1" applyBorder="1" applyAlignment="1">
      <alignment horizontal="left" vertical="top" indent="1"/>
    </xf>
    <xf numFmtId="166" fontId="3" fillId="0" borderId="0" xfId="1" applyNumberFormat="1" applyFont="1" applyFill="1" applyAlignment="1"/>
    <xf numFmtId="0" fontId="10" fillId="0" borderId="0" xfId="3" applyFill="1" applyAlignment="1">
      <alignment horizontal="left" indent="1"/>
    </xf>
    <xf numFmtId="3" fontId="14" fillId="0" borderId="0" xfId="1" applyNumberFormat="1" applyFont="1" applyFill="1" applyAlignment="1"/>
    <xf numFmtId="0" fontId="19" fillId="0" borderId="2" xfId="3" applyFont="1" applyFill="1" applyBorder="1" applyAlignment="1">
      <alignment horizontal="left" vertical="top" indent="1"/>
    </xf>
    <xf numFmtId="166" fontId="19" fillId="0" borderId="2" xfId="1" applyNumberFormat="1" applyFont="1" applyFill="1" applyBorder="1" applyAlignment="1">
      <alignment horizontal="right" vertical="top"/>
    </xf>
    <xf numFmtId="0" fontId="20" fillId="0" borderId="0" xfId="3" applyFont="1" applyFill="1" applyBorder="1" applyAlignment="1">
      <alignment vertical="top"/>
    </xf>
    <xf numFmtId="170" fontId="9" fillId="0" borderId="0" xfId="0" applyNumberFormat="1" applyFont="1" applyFill="1"/>
    <xf numFmtId="0" fontId="19" fillId="0" borderId="0" xfId="3" applyFont="1" applyFill="1" applyBorder="1" applyAlignment="1">
      <alignment vertical="top"/>
    </xf>
    <xf numFmtId="37" fontId="3" fillId="0" borderId="0" xfId="0" applyNumberFormat="1" applyFont="1" applyFill="1" applyBorder="1" applyAlignment="1">
      <alignment horizontal="right"/>
    </xf>
    <xf numFmtId="0" fontId="1" fillId="0" borderId="41" xfId="0" applyFont="1" applyFill="1" applyBorder="1" applyAlignment="1">
      <alignment horizontal="center"/>
    </xf>
    <xf numFmtId="0" fontId="1" fillId="0" borderId="42" xfId="0" applyFont="1" applyFill="1" applyBorder="1" applyAlignment="1">
      <alignment horizontal="center"/>
    </xf>
    <xf numFmtId="0" fontId="0" fillId="0" borderId="41" xfId="0" applyFill="1" applyBorder="1"/>
    <xf numFmtId="0" fontId="1" fillId="0" borderId="17" xfId="0" applyFont="1" applyFill="1" applyBorder="1"/>
    <xf numFmtId="166" fontId="1" fillId="0" borderId="34" xfId="1" applyNumberFormat="1" applyFont="1" applyFill="1" applyBorder="1" applyAlignment="1">
      <alignment horizontal="right"/>
    </xf>
    <xf numFmtId="37" fontId="1" fillId="0" borderId="34" xfId="1" applyNumberFormat="1" applyFont="1" applyFill="1" applyBorder="1" applyAlignment="1">
      <alignment horizontal="right"/>
    </xf>
    <xf numFmtId="37" fontId="1" fillId="0" borderId="17" xfId="1" applyNumberFormat="1" applyFont="1" applyFill="1" applyBorder="1" applyAlignment="1">
      <alignment horizontal="right"/>
    </xf>
    <xf numFmtId="0" fontId="3" fillId="0" borderId="34" xfId="0" applyFont="1" applyFill="1" applyBorder="1" applyAlignment="1">
      <alignment horizontal="right"/>
    </xf>
    <xf numFmtId="0" fontId="3" fillId="0" borderId="17" xfId="0" applyFont="1" applyFill="1" applyBorder="1" applyAlignment="1">
      <alignment horizontal="right"/>
    </xf>
    <xf numFmtId="37" fontId="1" fillId="0" borderId="34" xfId="0" applyNumberFormat="1" applyFont="1" applyFill="1" applyBorder="1" applyAlignment="1">
      <alignment horizontal="right"/>
    </xf>
    <xf numFmtId="37" fontId="1" fillId="0" borderId="17" xfId="0" applyNumberFormat="1" applyFont="1" applyFill="1" applyBorder="1" applyAlignment="1">
      <alignment horizontal="right"/>
    </xf>
    <xf numFmtId="37" fontId="3" fillId="0" borderId="17" xfId="0" applyNumberFormat="1" applyFont="1" applyFill="1" applyBorder="1" applyAlignment="1">
      <alignment horizontal="right"/>
    </xf>
    <xf numFmtId="0" fontId="3" fillId="0" borderId="17" xfId="0" applyFont="1" applyFill="1" applyBorder="1" applyAlignment="1">
      <alignment wrapText="1"/>
    </xf>
    <xf numFmtId="0" fontId="3" fillId="0" borderId="17" xfId="0" applyFont="1" applyFill="1" applyBorder="1" applyAlignment="1">
      <alignment horizontal="left" wrapText="1"/>
    </xf>
    <xf numFmtId="37" fontId="3" fillId="0" borderId="0" xfId="0" applyNumberFormat="1" applyFont="1" applyFill="1"/>
    <xf numFmtId="0" fontId="8" fillId="0" borderId="0" xfId="0" applyFont="1" applyFill="1"/>
    <xf numFmtId="0" fontId="0" fillId="0" borderId="1" xfId="0" applyFill="1" applyBorder="1"/>
    <xf numFmtId="0" fontId="37" fillId="0" borderId="0" xfId="0" applyFont="1" applyFill="1" applyBorder="1" applyAlignment="1">
      <alignment horizontal="center" vertical="center"/>
    </xf>
    <xf numFmtId="0" fontId="36" fillId="0" borderId="0" xfId="0" applyFont="1" applyFill="1" applyBorder="1" applyAlignment="1">
      <alignment vertical="center"/>
    </xf>
    <xf numFmtId="0" fontId="36" fillId="0" borderId="0" xfId="0" applyFont="1" applyFill="1" applyBorder="1" applyAlignment="1">
      <alignment horizontal="right" vertical="center"/>
    </xf>
    <xf numFmtId="166" fontId="36" fillId="0" borderId="0" xfId="1" applyNumberFormat="1" applyFont="1" applyFill="1" applyBorder="1" applyAlignment="1">
      <alignment horizontal="center" vertical="center"/>
    </xf>
    <xf numFmtId="166" fontId="36" fillId="0" borderId="0" xfId="1" applyNumberFormat="1" applyFont="1" applyFill="1" applyBorder="1" applyAlignment="1">
      <alignment horizontal="left" vertical="center"/>
    </xf>
    <xf numFmtId="0" fontId="37" fillId="0" borderId="0" xfId="0" applyFont="1" applyFill="1" applyBorder="1" applyAlignment="1">
      <alignment vertical="center"/>
    </xf>
    <xf numFmtId="0" fontId="37" fillId="0" borderId="0" xfId="0" applyFont="1" applyFill="1" applyBorder="1" applyAlignment="1">
      <alignment horizontal="right" vertical="center"/>
    </xf>
    <xf numFmtId="166" fontId="37" fillId="0" borderId="0" xfId="1" applyNumberFormat="1" applyFont="1" applyFill="1" applyBorder="1" applyAlignment="1">
      <alignment horizontal="center" vertical="center"/>
    </xf>
    <xf numFmtId="0" fontId="37" fillId="0" borderId="5" xfId="0" applyFont="1" applyFill="1" applyBorder="1" applyAlignment="1">
      <alignment vertical="center"/>
    </xf>
    <xf numFmtId="0" fontId="37" fillId="0" borderId="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 fillId="0" borderId="32" xfId="0" applyFont="1" applyFill="1" applyBorder="1"/>
    <xf numFmtId="0" fontId="1" fillId="0" borderId="4" xfId="0" applyFont="1" applyFill="1" applyBorder="1"/>
    <xf numFmtId="0" fontId="3" fillId="0" borderId="42" xfId="0" applyFont="1" applyFill="1" applyBorder="1"/>
    <xf numFmtId="0" fontId="3" fillId="0" borderId="40" xfId="0" applyFont="1" applyFill="1" applyBorder="1"/>
    <xf numFmtId="166" fontId="1" fillId="0" borderId="2" xfId="1" quotePrefix="1" applyNumberFormat="1" applyFont="1" applyFill="1" applyBorder="1" applyAlignment="1"/>
    <xf numFmtId="0" fontId="17" fillId="0" borderId="0" xfId="0" applyFont="1" applyAlignment="1">
      <alignment horizontal="right"/>
    </xf>
    <xf numFmtId="0" fontId="4" fillId="8" borderId="0" xfId="0" applyFont="1" applyFill="1" applyAlignment="1">
      <alignment horizontal="center"/>
    </xf>
    <xf numFmtId="164" fontId="0" fillId="0" borderId="0" xfId="0" applyNumberFormat="1" applyAlignment="1">
      <alignment horizontal="center"/>
    </xf>
    <xf numFmtId="164" fontId="3" fillId="0" borderId="0" xfId="0" applyNumberFormat="1" applyFont="1" applyAlignment="1">
      <alignment horizontal="center"/>
    </xf>
    <xf numFmtId="0" fontId="7" fillId="0" borderId="0" xfId="0" applyFont="1" applyAlignment="1">
      <alignment horizontal="center"/>
    </xf>
    <xf numFmtId="0" fontId="16" fillId="0" borderId="0" xfId="0" applyFont="1" applyAlignment="1">
      <alignment horizontal="justify" wrapText="1"/>
    </xf>
    <xf numFmtId="0" fontId="0" fillId="0" borderId="0" xfId="0" applyAlignment="1">
      <alignment horizontal="justify" wrapText="1"/>
    </xf>
    <xf numFmtId="0" fontId="24" fillId="0" borderId="0" xfId="0" applyFont="1" applyAlignment="1">
      <alignment horizontal="justify" wrapText="1"/>
    </xf>
    <xf numFmtId="0" fontId="23" fillId="0" borderId="0" xfId="0" applyFont="1" applyAlignment="1">
      <alignment horizontal="justify" wrapText="1"/>
    </xf>
    <xf numFmtId="0" fontId="23" fillId="0" borderId="0" xfId="0" applyFont="1" applyFill="1" applyAlignment="1">
      <alignment horizontal="justify" wrapText="1"/>
    </xf>
    <xf numFmtId="0" fontId="0" fillId="0" borderId="0" xfId="0" applyFill="1" applyAlignment="1">
      <alignment horizontal="justify" wrapText="1"/>
    </xf>
    <xf numFmtId="0" fontId="23" fillId="0" borderId="0" xfId="0" applyFont="1" applyFill="1" applyAlignment="1">
      <alignment wrapText="1"/>
    </xf>
    <xf numFmtId="0" fontId="0" fillId="0" borderId="0" xfId="0" applyFill="1" applyAlignment="1">
      <alignment wrapText="1"/>
    </xf>
    <xf numFmtId="0" fontId="0" fillId="0" borderId="0" xfId="0" applyAlignment="1">
      <alignment horizontal="center"/>
    </xf>
    <xf numFmtId="0" fontId="12" fillId="0" borderId="0" xfId="0" applyFont="1" applyFill="1" applyAlignment="1">
      <alignment horizontal="center" vertical="center" wrapText="1"/>
    </xf>
    <xf numFmtId="0" fontId="9" fillId="0" borderId="0" xfId="0" applyFont="1" applyFill="1" applyAlignment="1">
      <alignment horizontal="center" vertical="center" wrapText="1"/>
    </xf>
    <xf numFmtId="0" fontId="16" fillId="0" borderId="0" xfId="0" applyFont="1" applyFill="1" applyAlignment="1">
      <alignment horizontal="justify" wrapText="1"/>
    </xf>
    <xf numFmtId="0" fontId="4" fillId="0" borderId="0" xfId="0" applyFont="1" applyFill="1" applyAlignment="1">
      <alignment horizontal="center"/>
    </xf>
    <xf numFmtId="0" fontId="17" fillId="0" borderId="0" xfId="0" applyFont="1" applyFill="1" applyAlignment="1">
      <alignment horizontal="right" wrapText="1"/>
    </xf>
    <xf numFmtId="0" fontId="0" fillId="0" borderId="0" xfId="0" applyFill="1"/>
    <xf numFmtId="0" fontId="4" fillId="0" borderId="0" xfId="0" applyFont="1" applyFill="1" applyBorder="1" applyAlignment="1">
      <alignment horizontal="center"/>
    </xf>
    <xf numFmtId="0" fontId="7" fillId="0" borderId="0" xfId="0" applyFont="1" applyFill="1" applyBorder="1" applyAlignment="1">
      <alignment horizontal="center"/>
    </xf>
    <xf numFmtId="0" fontId="17" fillId="0" borderId="0" xfId="0" applyFont="1" applyFill="1" applyAlignment="1">
      <alignment horizontal="right"/>
    </xf>
    <xf numFmtId="164" fontId="10" fillId="0" borderId="0" xfId="0" applyNumberFormat="1" applyFont="1" applyFill="1" applyAlignment="1">
      <alignment horizontal="center"/>
    </xf>
    <xf numFmtId="0" fontId="17" fillId="0" borderId="0" xfId="0" applyFont="1" applyFill="1" applyAlignment="1">
      <alignment horizontal="left"/>
    </xf>
    <xf numFmtId="0" fontId="4" fillId="0" borderId="2" xfId="0" applyFont="1" applyFill="1" applyBorder="1" applyAlignment="1">
      <alignment horizontal="center"/>
    </xf>
    <xf numFmtId="164" fontId="0" fillId="0" borderId="0" xfId="0" applyNumberFormat="1" applyFill="1" applyAlignment="1">
      <alignment horizontal="center"/>
    </xf>
    <xf numFmtId="3" fontId="3" fillId="0" borderId="0" xfId="1" applyNumberFormat="1" applyFont="1" applyFill="1" applyAlignment="1">
      <alignment horizontal="right" vertical="center"/>
    </xf>
    <xf numFmtId="0" fontId="0" fillId="0" borderId="0" xfId="0" applyFill="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4" xfId="0" applyFont="1" applyFill="1" applyBorder="1" applyAlignment="1">
      <alignment horizontal="center"/>
    </xf>
    <xf numFmtId="166" fontId="3" fillId="0" borderId="0" xfId="1" applyNumberFormat="1" applyFont="1" applyFill="1" applyBorder="1" applyAlignment="1">
      <alignment horizontal="center" vertical="center"/>
    </xf>
    <xf numFmtId="166" fontId="37" fillId="0" borderId="2" xfId="1" applyNumberFormat="1" applyFont="1" applyFill="1" applyBorder="1" applyAlignment="1">
      <alignment horizontal="center" vertical="center"/>
    </xf>
    <xf numFmtId="166" fontId="36" fillId="0" borderId="0" xfId="1" applyNumberFormat="1" applyFont="1" applyFill="1" applyBorder="1" applyAlignment="1">
      <alignment horizontal="center" vertical="center"/>
    </xf>
    <xf numFmtId="0" fontId="37"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37" fillId="0" borderId="1" xfId="0" applyFont="1" applyFill="1" applyBorder="1" applyAlignment="1">
      <alignment horizontal="center" vertical="center" wrapText="1"/>
    </xf>
    <xf numFmtId="0" fontId="37" fillId="0" borderId="5" xfId="0" applyFont="1" applyFill="1" applyBorder="1" applyAlignment="1">
      <alignment horizontal="right" vertical="center"/>
    </xf>
    <xf numFmtId="0" fontId="36" fillId="0" borderId="5" xfId="0" applyFont="1" applyFill="1" applyBorder="1" applyAlignment="1">
      <alignment horizontal="center" vertical="center"/>
    </xf>
    <xf numFmtId="0" fontId="36" fillId="0" borderId="0" xfId="0" applyFont="1" applyFill="1" applyBorder="1" applyAlignment="1">
      <alignment horizontal="center" vertical="center"/>
    </xf>
    <xf numFmtId="0" fontId="0" fillId="0" borderId="34" xfId="0" applyFill="1" applyBorder="1" applyAlignment="1">
      <alignment horizontal="right"/>
    </xf>
    <xf numFmtId="0" fontId="0" fillId="0" borderId="0" xfId="0" applyFill="1" applyBorder="1" applyAlignment="1">
      <alignment horizontal="right"/>
    </xf>
    <xf numFmtId="0" fontId="3" fillId="0" borderId="34" xfId="0" applyFont="1" applyFill="1" applyBorder="1" applyAlignment="1">
      <alignment horizontal="right"/>
    </xf>
    <xf numFmtId="0" fontId="3" fillId="0" borderId="0" xfId="0" applyFont="1" applyFill="1" applyBorder="1" applyAlignment="1">
      <alignment horizontal="right"/>
    </xf>
    <xf numFmtId="0" fontId="0" fillId="0" borderId="38" xfId="0" applyFill="1" applyBorder="1" applyAlignment="1">
      <alignment horizontal="right"/>
    </xf>
    <xf numFmtId="0" fontId="0" fillId="0" borderId="2" xfId="0" applyFill="1" applyBorder="1" applyAlignment="1">
      <alignment horizontal="right"/>
    </xf>
    <xf numFmtId="166" fontId="1" fillId="0" borderId="2" xfId="1" applyNumberFormat="1" applyFont="1" applyFill="1" applyBorder="1" applyAlignment="1">
      <alignment horizontal="center"/>
    </xf>
    <xf numFmtId="0" fontId="0" fillId="0" borderId="36" xfId="0" applyFill="1" applyBorder="1" applyAlignment="1">
      <alignment horizontal="right"/>
    </xf>
    <xf numFmtId="0" fontId="1" fillId="8" borderId="3" xfId="0" applyFont="1" applyFill="1" applyBorder="1" applyAlignment="1">
      <alignment horizontal="center"/>
    </xf>
    <xf numFmtId="0" fontId="1" fillId="8" borderId="1" xfId="0" applyFont="1" applyFill="1" applyBorder="1" applyAlignment="1">
      <alignment horizontal="center"/>
    </xf>
    <xf numFmtId="0" fontId="1" fillId="8" borderId="4" xfId="0" applyFont="1" applyFill="1" applyBorder="1" applyAlignment="1">
      <alignment horizontal="center"/>
    </xf>
    <xf numFmtId="0" fontId="29" fillId="0" borderId="22" xfId="4" applyFont="1" applyBorder="1" applyAlignment="1">
      <alignment horizontal="left" vertical="top" wrapText="1"/>
    </xf>
    <xf numFmtId="0" fontId="3" fillId="0" borderId="0" xfId="4" applyFont="1" applyBorder="1" applyAlignment="1">
      <alignment horizontal="center" vertical="center"/>
    </xf>
    <xf numFmtId="0" fontId="3" fillId="0" borderId="22" xfId="4" applyFont="1" applyBorder="1" applyAlignment="1">
      <alignment horizontal="center" vertical="center"/>
    </xf>
    <xf numFmtId="0" fontId="3" fillId="0" borderId="19" xfId="4" applyBorder="1" applyAlignment="1">
      <alignment horizontal="center" vertical="center" wrapText="1"/>
    </xf>
    <xf numFmtId="0" fontId="3" fillId="0" borderId="24" xfId="4" applyFont="1" applyBorder="1" applyAlignment="1">
      <alignment horizontal="center" vertical="center"/>
    </xf>
    <xf numFmtId="0" fontId="3" fillId="0" borderId="27" xfId="4" applyFont="1" applyBorder="1" applyAlignment="1">
      <alignment horizontal="center" vertical="center"/>
    </xf>
    <xf numFmtId="0" fontId="29" fillId="0" borderId="25" xfId="4" applyFont="1" applyBorder="1" applyAlignment="1">
      <alignment horizontal="center" wrapText="1"/>
    </xf>
    <xf numFmtId="0" fontId="3" fillId="0" borderId="25" xfId="4" applyFont="1" applyBorder="1" applyAlignment="1">
      <alignment horizontal="center" vertical="center"/>
    </xf>
    <xf numFmtId="0" fontId="29" fillId="0" borderId="20" xfId="4" applyFont="1" applyBorder="1" applyAlignment="1">
      <alignment horizontal="left" vertical="top" wrapText="1"/>
    </xf>
    <xf numFmtId="0" fontId="29" fillId="0" borderId="0" xfId="4" applyFont="1" applyBorder="1" applyAlignment="1">
      <alignment horizontal="left" vertical="top" wrapText="1"/>
    </xf>
    <xf numFmtId="0" fontId="3" fillId="0" borderId="23" xfId="4" applyFont="1" applyBorder="1" applyAlignment="1">
      <alignment horizontal="center" vertical="center"/>
    </xf>
    <xf numFmtId="0" fontId="3" fillId="0" borderId="19" xfId="4" applyFont="1" applyBorder="1" applyAlignment="1">
      <alignment horizontal="center" vertical="center"/>
    </xf>
    <xf numFmtId="0" fontId="29" fillId="0" borderId="21" xfId="4" applyFont="1" applyBorder="1" applyAlignment="1">
      <alignment horizontal="left" vertical="top" wrapText="1"/>
    </xf>
    <xf numFmtId="0" fontId="29" fillId="0" borderId="20" xfId="5" applyFont="1" applyBorder="1" applyAlignment="1">
      <alignment horizontal="left" vertical="top" wrapText="1"/>
    </xf>
    <xf numFmtId="0" fontId="3" fillId="0" borderId="0" xfId="5" applyFont="1" applyBorder="1" applyAlignment="1">
      <alignment horizontal="center" vertical="center"/>
    </xf>
    <xf numFmtId="0" fontId="3" fillId="0" borderId="22" xfId="5" applyFont="1" applyBorder="1" applyAlignment="1">
      <alignment horizontal="center" vertical="center"/>
    </xf>
    <xf numFmtId="0" fontId="3" fillId="0" borderId="19" xfId="5" applyBorder="1" applyAlignment="1">
      <alignment horizontal="center" vertical="center" wrapText="1"/>
    </xf>
    <xf numFmtId="0" fontId="3" fillId="0" borderId="24" xfId="5" applyFont="1" applyBorder="1" applyAlignment="1">
      <alignment horizontal="center" vertical="center"/>
    </xf>
    <xf numFmtId="0" fontId="3" fillId="0" borderId="27" xfId="5" applyFont="1" applyBorder="1" applyAlignment="1">
      <alignment horizontal="center" vertical="center"/>
    </xf>
    <xf numFmtId="0" fontId="9" fillId="0" borderId="1" xfId="0" applyFont="1" applyBorder="1" applyAlignment="1">
      <alignment horizontal="center"/>
    </xf>
    <xf numFmtId="0" fontId="9" fillId="0" borderId="0" xfId="0" applyFont="1" applyAlignment="1">
      <alignment horizontal="left"/>
    </xf>
    <xf numFmtId="0" fontId="9" fillId="0" borderId="5" xfId="0" applyFont="1" applyBorder="1" applyAlignment="1">
      <alignment horizontal="center"/>
    </xf>
  </cellXfs>
  <cellStyles count="14">
    <cellStyle name="Comma" xfId="1" builtinId="3"/>
    <cellStyle name="Comma 2" xfId="6"/>
    <cellStyle name="Comma 2 2" xfId="8"/>
    <cellStyle name="Comma 2 3" xfId="11"/>
    <cellStyle name="Comma 3" xfId="9"/>
    <cellStyle name="Comma 3 2" xfId="12"/>
    <cellStyle name="Comma 4" xfId="10"/>
    <cellStyle name="Comma 5" xfId="13"/>
    <cellStyle name="Normal" xfId="0" builtinId="0"/>
    <cellStyle name="Normal 2" xfId="2"/>
    <cellStyle name="Normal_.02" xfId="7"/>
    <cellStyle name="Normal_Sheet1" xfId="3"/>
    <cellStyle name="Normal_Sheet1_1" xfId="5"/>
    <cellStyle name="Normal_Sheet3"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ACA899"/>
      <rgbColor rgb="00CCCC99"/>
      <rgbColor rgb="00D4D0C8"/>
      <rgbColor rgb="00FFCC9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52442159383041"/>
          <c:y val="0.24864864864864866"/>
          <c:w val="0.6426735218509001"/>
          <c:h val="0.54054054054054068"/>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'hc4.01&amp;4.02'!$A$119:$A$123</c:f>
              <c:numCache>
                <c:formatCode>General</c:formatCode>
                <c:ptCount val="5"/>
              </c:numCache>
            </c:numRef>
          </c:cat>
          <c:val>
            <c:numRef>
              <c:f>'hc4.01&amp;4.02'!$B$119:$B$123</c:f>
              <c:numCache>
                <c:formatCode>_(* #,##0_);_(* \(#,##0\);_(* "-"??_);_(@_)</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2268525051607"/>
          <c:y val="0.26804123711340205"/>
          <c:w val="0.72378607010528662"/>
          <c:h val="0.45876288659793812"/>
        </c:manualLayout>
      </c:layout>
      <c:lineChart>
        <c:grouping val="standard"/>
        <c:varyColors val="0"/>
        <c:ser>
          <c:idx val="1"/>
          <c:order val="0"/>
          <c:tx>
            <c:strRef>
              <c:f>'hc4.01&amp;4.02'!$B$136</c:f>
              <c:strCache>
                <c:ptCount val="1"/>
                <c:pt idx="0">
                  <c:v>Labour Force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'hc4.01&amp;4.02'!$B$137:$B$141</c:f>
              <c:numCache>
                <c:formatCode>_(* #,##0_);_(* \(#,##0\);_(* "-"??_);_(@_)</c:formatCode>
                <c:ptCount val="5"/>
                <c:pt idx="0">
                  <c:v>16745</c:v>
                </c:pt>
                <c:pt idx="1">
                  <c:v>16470</c:v>
                </c:pt>
                <c:pt idx="2">
                  <c:v>17235</c:v>
                </c:pt>
                <c:pt idx="3">
                  <c:v>17855</c:v>
                </c:pt>
                <c:pt idx="4">
                  <c:v>19820</c:v>
                </c:pt>
              </c:numCache>
            </c:numRef>
          </c:val>
          <c:smooth val="0"/>
        </c:ser>
        <c:dLbls>
          <c:showLegendKey val="0"/>
          <c:showVal val="0"/>
          <c:showCatName val="0"/>
          <c:showSerName val="0"/>
          <c:showPercent val="0"/>
          <c:showBubbleSize val="0"/>
        </c:dLbls>
        <c:marker val="1"/>
        <c:smooth val="0"/>
        <c:axId val="115309184"/>
        <c:axId val="115311360"/>
      </c:lineChart>
      <c:lineChart>
        <c:grouping val="standard"/>
        <c:varyColors val="0"/>
        <c:ser>
          <c:idx val="0"/>
          <c:order val="1"/>
          <c:tx>
            <c:strRef>
              <c:f>'hc4.01&amp;4.02'!$C$136</c:f>
              <c:strCache>
                <c:ptCount val="1"/>
                <c:pt idx="0">
                  <c:v>Unemployment rate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'hc4.01&amp;4.02'!$C$137:$C$141</c:f>
              <c:numCache>
                <c:formatCode>_(* #,##0.0_);_(* \(#,##0.0\);_(* "-"??_);_(@_)</c:formatCode>
                <c:ptCount val="5"/>
                <c:pt idx="0">
                  <c:v>5.9122126007763507</c:v>
                </c:pt>
                <c:pt idx="1">
                  <c:v>7.6199149969641775</c:v>
                </c:pt>
                <c:pt idx="2">
                  <c:v>8.0069625761531782</c:v>
                </c:pt>
                <c:pt idx="3">
                  <c:v>5.7406888826659204</c:v>
                </c:pt>
                <c:pt idx="4">
                  <c:v>4.9445005045408674</c:v>
                </c:pt>
              </c:numCache>
            </c:numRef>
          </c:val>
          <c:smooth val="0"/>
        </c:ser>
        <c:dLbls>
          <c:showLegendKey val="0"/>
          <c:showVal val="0"/>
          <c:showCatName val="0"/>
          <c:showSerName val="0"/>
          <c:showPercent val="0"/>
          <c:showBubbleSize val="0"/>
        </c:dLbls>
        <c:marker val="1"/>
        <c:smooth val="0"/>
        <c:axId val="115312896"/>
        <c:axId val="115314688"/>
      </c:lineChart>
      <c:catAx>
        <c:axId val="115309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5311360"/>
        <c:crosses val="autoZero"/>
        <c:auto val="0"/>
        <c:lblAlgn val="ctr"/>
        <c:lblOffset val="100"/>
        <c:tickLblSkip val="1"/>
        <c:tickMarkSkip val="1"/>
        <c:noMultiLvlLbl val="0"/>
      </c:catAx>
      <c:valAx>
        <c:axId val="115311360"/>
        <c:scaling>
          <c:orientation val="minMax"/>
        </c:scaling>
        <c:delete val="0"/>
        <c:axPos val="l"/>
        <c:numFmt formatCode="_(* #,##0_);_(* \(#,##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5309184"/>
        <c:crosses val="autoZero"/>
        <c:crossBetween val="between"/>
        <c:majorUnit val="2500"/>
      </c:valAx>
      <c:catAx>
        <c:axId val="115312896"/>
        <c:scaling>
          <c:orientation val="minMax"/>
        </c:scaling>
        <c:delete val="1"/>
        <c:axPos val="b"/>
        <c:numFmt formatCode="General" sourceLinked="1"/>
        <c:majorTickMark val="out"/>
        <c:minorTickMark val="none"/>
        <c:tickLblPos val="none"/>
        <c:crossAx val="115314688"/>
        <c:crosses val="autoZero"/>
        <c:auto val="0"/>
        <c:lblAlgn val="ctr"/>
        <c:lblOffset val="100"/>
        <c:noMultiLvlLbl val="0"/>
      </c:catAx>
      <c:valAx>
        <c:axId val="115314688"/>
        <c:scaling>
          <c:orientation val="minMax"/>
          <c:min val="4"/>
        </c:scaling>
        <c:delete val="0"/>
        <c:axPos val="r"/>
        <c:numFmt formatCode="_(* #,##0.0_);_(* \(#,##0.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5312896"/>
        <c:crosses val="max"/>
        <c:crossBetween val="between"/>
      </c:valAx>
      <c:spPr>
        <a:solidFill>
          <a:srgbClr val="C0C0C0"/>
        </a:solidFill>
        <a:ln w="12700">
          <a:solidFill>
            <a:srgbClr val="808080"/>
          </a:solidFill>
          <a:prstDash val="solid"/>
        </a:ln>
      </c:spPr>
    </c:plotArea>
    <c:legend>
      <c:legendPos val="r"/>
      <c:layout>
        <c:manualLayout>
          <c:xMode val="edge"/>
          <c:yMode val="edge"/>
          <c:x val="0.19693094629156024"/>
          <c:y val="0.87113402061855782"/>
          <c:w val="0.59335038363171266"/>
          <c:h val="0.11340206185567014"/>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57150</xdr:rowOff>
        </xdr:from>
        <xdr:to>
          <xdr:col>2</xdr:col>
          <xdr:colOff>257175</xdr:colOff>
          <xdr:row>3</xdr:row>
          <xdr:rowOff>85725</xdr:rowOff>
        </xdr:to>
        <xdr:sp macro="" textlink="">
          <xdr:nvSpPr>
            <xdr:cNvPr id="692225" name="Object 1" hidden="1">
              <a:extLst>
                <a:ext uri="{63B3BB69-23CF-44E3-9099-C40C66FF867C}">
                  <a14:compatExt spid="_x0000_s6922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447675</xdr:colOff>
      <xdr:row>25</xdr:row>
      <xdr:rowOff>9525</xdr:rowOff>
    </xdr:from>
    <xdr:to>
      <xdr:col>12</xdr:col>
      <xdr:colOff>180975</xdr:colOff>
      <xdr:row>35</xdr:row>
      <xdr:rowOff>152400</xdr:rowOff>
    </xdr:to>
    <xdr:graphicFrame macro="">
      <xdr:nvGraphicFramePr>
        <xdr:cNvPr id="15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38</xdr:row>
      <xdr:rowOff>0</xdr:rowOff>
    </xdr:from>
    <xdr:to>
      <xdr:col>12</xdr:col>
      <xdr:colOff>190500</xdr:colOff>
      <xdr:row>49</xdr:row>
      <xdr:rowOff>66675</xdr:rowOff>
    </xdr:to>
    <xdr:graphicFrame macro="">
      <xdr:nvGraphicFramePr>
        <xdr:cNvPr id="15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390525</xdr:colOff>
          <xdr:row>1</xdr:row>
          <xdr:rowOff>142875</xdr:rowOff>
        </xdr:from>
        <xdr:to>
          <xdr:col>2</xdr:col>
          <xdr:colOff>695325</xdr:colOff>
          <xdr:row>3</xdr:row>
          <xdr:rowOff>152400</xdr:rowOff>
        </xdr:to>
        <xdr:sp macro="" textlink="">
          <xdr:nvSpPr>
            <xdr:cNvPr id="662529" name="Object 1" hidden="1">
              <a:extLst>
                <a:ext uri="{63B3BB69-23CF-44E3-9099-C40C66FF867C}">
                  <a14:compatExt spid="_x0000_s66252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523875</xdr:colOff>
          <xdr:row>2</xdr:row>
          <xdr:rowOff>152400</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57150</xdr:rowOff>
        </xdr:from>
        <xdr:to>
          <xdr:col>2</xdr:col>
          <xdr:colOff>257175</xdr:colOff>
          <xdr:row>3</xdr:row>
          <xdr:rowOff>85725</xdr:rowOff>
        </xdr:to>
        <xdr:sp macro="" textlink="">
          <xdr:nvSpPr>
            <xdr:cNvPr id="687105" name="Object 1" hidden="1">
              <a:extLst>
                <a:ext uri="{63B3BB69-23CF-44E3-9099-C40C66FF867C}">
                  <a14:compatExt spid="_x0000_s68710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57150</xdr:rowOff>
        </xdr:from>
        <xdr:to>
          <xdr:col>1</xdr:col>
          <xdr:colOff>95250</xdr:colOff>
          <xdr:row>3</xdr:row>
          <xdr:rowOff>19050</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48</xdr:row>
      <xdr:rowOff>0</xdr:rowOff>
    </xdr:from>
    <xdr:to>
      <xdr:col>9</xdr:col>
      <xdr:colOff>1295400</xdr:colOff>
      <xdr:row>49</xdr:row>
      <xdr:rowOff>19050</xdr:rowOff>
    </xdr:to>
    <xdr:sp macro="" textlink="">
      <xdr:nvSpPr>
        <xdr:cNvPr id="2" name="Text Box 2"/>
        <xdr:cNvSpPr txBox="1">
          <a:spLocks noChangeArrowheads="1"/>
        </xdr:cNvSpPr>
      </xdr:nvSpPr>
      <xdr:spPr bwMode="auto">
        <a:xfrm>
          <a:off x="3190875" y="80772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54</xdr:row>
      <xdr:rowOff>0</xdr:rowOff>
    </xdr:from>
    <xdr:to>
      <xdr:col>9</xdr:col>
      <xdr:colOff>1562100</xdr:colOff>
      <xdr:row>55</xdr:row>
      <xdr:rowOff>38100</xdr:rowOff>
    </xdr:to>
    <xdr:sp macro="" textlink="">
      <xdr:nvSpPr>
        <xdr:cNvPr id="6" name="Text Box 2"/>
        <xdr:cNvSpPr txBox="1">
          <a:spLocks noChangeArrowheads="1"/>
        </xdr:cNvSpPr>
      </xdr:nvSpPr>
      <xdr:spPr bwMode="auto">
        <a:xfrm>
          <a:off x="523875" y="7715250"/>
          <a:ext cx="1295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571500</xdr:colOff>
          <xdr:row>0</xdr:row>
          <xdr:rowOff>47625</xdr:rowOff>
        </xdr:from>
        <xdr:to>
          <xdr:col>1</xdr:col>
          <xdr:colOff>0</xdr:colOff>
          <xdr:row>1</xdr:row>
          <xdr:rowOff>28575</xdr:rowOff>
        </xdr:to>
        <xdr:sp macro="" textlink="">
          <xdr:nvSpPr>
            <xdr:cNvPr id="676865" name="Object 1" hidden="1">
              <a:extLst>
                <a:ext uri="{63B3BB69-23CF-44E3-9099-C40C66FF867C}">
                  <a14:compatExt spid="_x0000_s67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28575</xdr:rowOff>
        </xdr:from>
        <xdr:to>
          <xdr:col>1</xdr:col>
          <xdr:colOff>457200</xdr:colOff>
          <xdr:row>3</xdr:row>
          <xdr:rowOff>95250</xdr:rowOff>
        </xdr:to>
        <xdr:sp macro="" textlink="">
          <xdr:nvSpPr>
            <xdr:cNvPr id="676867" name="Object 3" hidden="1">
              <a:extLst>
                <a:ext uri="{63B3BB69-23CF-44E3-9099-C40C66FF867C}">
                  <a14:compatExt spid="_x0000_s676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0</xdr:row>
          <xdr:rowOff>66675</xdr:rowOff>
        </xdr:from>
        <xdr:to>
          <xdr:col>3</xdr:col>
          <xdr:colOff>752475</xdr:colOff>
          <xdr:row>3</xdr:row>
          <xdr:rowOff>28575</xdr:rowOff>
        </xdr:to>
        <xdr:sp macro="" textlink="">
          <xdr:nvSpPr>
            <xdr:cNvPr id="676868" name="Object 4" hidden="1">
              <a:extLst>
                <a:ext uri="{63B3BB69-23CF-44E3-9099-C40C66FF867C}">
                  <a14:compatExt spid="_x0000_s67686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8</xdr:col>
      <xdr:colOff>152400</xdr:colOff>
      <xdr:row>40</xdr:row>
      <xdr:rowOff>85725</xdr:rowOff>
    </xdr:to>
    <xdr:sp macro="" textlink="">
      <xdr:nvSpPr>
        <xdr:cNvPr id="2" name="Text Box 2"/>
        <xdr:cNvSpPr txBox="1">
          <a:spLocks noChangeArrowheads="1"/>
        </xdr:cNvSpPr>
      </xdr:nvSpPr>
      <xdr:spPr bwMode="auto">
        <a:xfrm>
          <a:off x="3524250" y="6877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238125</xdr:colOff>
          <xdr:row>0</xdr:row>
          <xdr:rowOff>28575</xdr:rowOff>
        </xdr:from>
        <xdr:to>
          <xdr:col>0</xdr:col>
          <xdr:colOff>419100</xdr:colOff>
          <xdr:row>0</xdr:row>
          <xdr:rowOff>114300</xdr:rowOff>
        </xdr:to>
        <xdr:sp macro="" textlink="">
          <xdr:nvSpPr>
            <xdr:cNvPr id="675841" name="Object 1" hidden="1">
              <a:extLst>
                <a:ext uri="{63B3BB69-23CF-44E3-9099-C40C66FF867C}">
                  <a14:compatExt spid="_x0000_s67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38100</xdr:rowOff>
        </xdr:from>
        <xdr:to>
          <xdr:col>1</xdr:col>
          <xdr:colOff>276225</xdr:colOff>
          <xdr:row>2</xdr:row>
          <xdr:rowOff>104775</xdr:rowOff>
        </xdr:to>
        <xdr:sp macro="" textlink="">
          <xdr:nvSpPr>
            <xdr:cNvPr id="675843" name="Object 3" hidden="1">
              <a:extLst>
                <a:ext uri="{63B3BB69-23CF-44E3-9099-C40C66FF867C}">
                  <a14:compatExt spid="_x0000_s675843"/>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609923</xdr:colOff>
      <xdr:row>42</xdr:row>
      <xdr:rowOff>85726</xdr:rowOff>
    </xdr:to>
    <xdr:sp macro="" textlink="">
      <xdr:nvSpPr>
        <xdr:cNvPr id="7" name="Text Box 2"/>
        <xdr:cNvSpPr txBox="1">
          <a:spLocks noChangeArrowheads="1"/>
        </xdr:cNvSpPr>
      </xdr:nvSpPr>
      <xdr:spPr bwMode="auto">
        <a:xfrm>
          <a:off x="628650" y="8601075"/>
          <a:ext cx="12957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0</xdr:rowOff>
    </xdr:from>
    <xdr:to>
      <xdr:col>1</xdr:col>
      <xdr:colOff>609923</xdr:colOff>
      <xdr:row>43</xdr:row>
      <xdr:rowOff>85725</xdr:rowOff>
    </xdr:to>
    <xdr:sp macro="" textlink="">
      <xdr:nvSpPr>
        <xdr:cNvPr id="8" name="Text Box 2"/>
        <xdr:cNvSpPr txBox="1">
          <a:spLocks noChangeArrowheads="1"/>
        </xdr:cNvSpPr>
      </xdr:nvSpPr>
      <xdr:spPr bwMode="auto">
        <a:xfrm>
          <a:off x="628650" y="87630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8" name="Object 4" hidden="1">
              <a:extLst>
                <a:ext uri="{63B3BB69-23CF-44E3-9099-C40C66FF867C}">
                  <a14:compatExt spid="_x0000_s722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9" name="Object 5" hidden="1">
              <a:extLst>
                <a:ext uri="{63B3BB69-23CF-44E3-9099-C40C66FF867C}">
                  <a14:compatExt spid="_x0000_s722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0" name="Object 6" hidden="1">
              <a:extLst>
                <a:ext uri="{63B3BB69-23CF-44E3-9099-C40C66FF867C}">
                  <a14:compatExt spid="_x0000_s722950"/>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9" name="Text Box 2"/>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10" name="Text Box 2"/>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1" name="Object 7" hidden="1">
              <a:extLst>
                <a:ext uri="{63B3BB69-23CF-44E3-9099-C40C66FF867C}">
                  <a14:compatExt spid="_x0000_s722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2" name="Object 8" hidden="1">
              <a:extLst>
                <a:ext uri="{63B3BB69-23CF-44E3-9099-C40C66FF867C}">
                  <a14:compatExt spid="_x0000_s722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3" name="Object 9" hidden="1">
              <a:extLst>
                <a:ext uri="{63B3BB69-23CF-44E3-9099-C40C66FF867C}">
                  <a14:compatExt spid="_x0000_s722953"/>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104775</xdr:colOff>
          <xdr:row>0</xdr:row>
          <xdr:rowOff>123825</xdr:rowOff>
        </xdr:from>
        <xdr:to>
          <xdr:col>1</xdr:col>
          <xdr:colOff>295275</xdr:colOff>
          <xdr:row>3</xdr:row>
          <xdr:rowOff>95250</xdr:rowOff>
        </xdr:to>
        <xdr:sp macro="" textlink="">
          <xdr:nvSpPr>
            <xdr:cNvPr id="726017" name="Object 1" hidden="1">
              <a:extLst>
                <a:ext uri="{63B3BB69-23CF-44E3-9099-C40C66FF867C}">
                  <a14:compatExt spid="_x0000_s72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123825</xdr:rowOff>
        </xdr:from>
        <xdr:to>
          <xdr:col>1</xdr:col>
          <xdr:colOff>295275</xdr:colOff>
          <xdr:row>3</xdr:row>
          <xdr:rowOff>95250</xdr:rowOff>
        </xdr:to>
        <xdr:sp macro="" textlink="">
          <xdr:nvSpPr>
            <xdr:cNvPr id="726018" name="Object 2" hidden="1">
              <a:extLst>
                <a:ext uri="{63B3BB69-23CF-44E3-9099-C40C66FF867C}">
                  <a14:compatExt spid="_x0000_s726018"/>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38100</xdr:rowOff>
        </xdr:from>
        <xdr:to>
          <xdr:col>2</xdr:col>
          <xdr:colOff>38100</xdr:colOff>
          <xdr:row>3</xdr:row>
          <xdr:rowOff>133350</xdr:rowOff>
        </xdr:to>
        <xdr:sp macro="" textlink="">
          <xdr:nvSpPr>
            <xdr:cNvPr id="732162" name="Object 2" hidden="1">
              <a:extLst>
                <a:ext uri="{63B3BB69-23CF-44E3-9099-C40C66FF867C}">
                  <a14:compatExt spid="_x0000_s73216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76200</xdr:rowOff>
        </xdr:from>
        <xdr:to>
          <xdr:col>1</xdr:col>
          <xdr:colOff>47625</xdr:colOff>
          <xdr:row>1</xdr:row>
          <xdr:rowOff>133350</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609923</xdr:colOff>
      <xdr:row>42</xdr:row>
      <xdr:rowOff>85725</xdr:rowOff>
    </xdr:to>
    <xdr:sp macro="" textlink="">
      <xdr:nvSpPr>
        <xdr:cNvPr id="6" name="Text Box 2"/>
        <xdr:cNvSpPr txBox="1">
          <a:spLocks noChangeArrowheads="1"/>
        </xdr:cNvSpPr>
      </xdr:nvSpPr>
      <xdr:spPr bwMode="auto">
        <a:xfrm>
          <a:off x="628650" y="8334375"/>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0</xdr:rowOff>
    </xdr:from>
    <xdr:to>
      <xdr:col>1</xdr:col>
      <xdr:colOff>609923</xdr:colOff>
      <xdr:row>43</xdr:row>
      <xdr:rowOff>85725</xdr:rowOff>
    </xdr:to>
    <xdr:sp macro="" textlink="">
      <xdr:nvSpPr>
        <xdr:cNvPr id="7" name="Text Box 2"/>
        <xdr:cNvSpPr txBox="1">
          <a:spLocks noChangeArrowheads="1"/>
        </xdr:cNvSpPr>
      </xdr:nvSpPr>
      <xdr:spPr bwMode="auto">
        <a:xfrm>
          <a:off x="628650" y="84963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7" name="Object 3" hidden="1">
              <a:extLst>
                <a:ext uri="{63B3BB69-23CF-44E3-9099-C40C66FF867C}">
                  <a14:compatExt spid="_x0000_s712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8" name="Object 4" hidden="1">
              <a:extLst>
                <a:ext uri="{63B3BB69-23CF-44E3-9099-C40C66FF867C}">
                  <a14:compatExt spid="_x0000_s712708"/>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561975</xdr:colOff>
      <xdr:row>44</xdr:row>
      <xdr:rowOff>142875</xdr:rowOff>
    </xdr:to>
    <xdr:grpSp>
      <xdr:nvGrpSpPr>
        <xdr:cNvPr id="692915" name="Group 691"/>
        <xdr:cNvGrpSpPr>
          <a:grpSpLocks noChangeAspect="1"/>
        </xdr:cNvGrpSpPr>
      </xdr:nvGrpSpPr>
      <xdr:grpSpPr bwMode="auto">
        <a:xfrm>
          <a:off x="0" y="0"/>
          <a:ext cx="6048375" cy="7267575"/>
          <a:chOff x="0" y="0"/>
          <a:chExt cx="9528" cy="11438"/>
        </a:xfrm>
      </xdr:grpSpPr>
      <xdr:sp macro="" textlink="">
        <xdr:nvSpPr>
          <xdr:cNvPr id="693604" name="AutoShape 1380"/>
          <xdr:cNvSpPr>
            <a:spLocks noChangeAspect="1" noChangeArrowheads="1" noTextEdit="1"/>
          </xdr:cNvSpPr>
        </xdr:nvSpPr>
        <xdr:spPr bwMode="auto">
          <a:xfrm>
            <a:off x="0" y="0"/>
            <a:ext cx="9528" cy="11438"/>
          </a:xfrm>
          <a:prstGeom prst="rect">
            <a:avLst/>
          </a:prstGeom>
          <a:noFill/>
          <a:extLst>
            <a:ext uri="{909E8E84-426E-40DD-AFC4-6F175D3DCCD1}">
              <a14:hiddenFill xmlns:a14="http://schemas.microsoft.com/office/drawing/2010/main">
                <a:solidFill>
                  <a:srgbClr val="FFFFFF"/>
                </a:solidFill>
              </a14:hiddenFill>
            </a:ext>
          </a:extLst>
        </xdr:spPr>
      </xdr:sp>
      <xdr:grpSp>
        <xdr:nvGrpSpPr>
          <xdr:cNvPr id="693403" name="Group 1179"/>
          <xdr:cNvGrpSpPr>
            <a:grpSpLocks/>
          </xdr:cNvGrpSpPr>
        </xdr:nvGrpSpPr>
        <xdr:grpSpPr bwMode="auto">
          <a:xfrm>
            <a:off x="39" y="52"/>
            <a:ext cx="9352" cy="6449"/>
            <a:chOff x="39" y="52"/>
            <a:chExt cx="9186" cy="6001"/>
          </a:xfrm>
        </xdr:grpSpPr>
        <xdr:sp macro="" textlink="">
          <xdr:nvSpPr>
            <xdr:cNvPr id="693603" name="Rectangle 1379"/>
            <xdr:cNvSpPr>
              <a:spLocks noChangeArrowheads="1"/>
            </xdr:cNvSpPr>
          </xdr:nvSpPr>
          <xdr:spPr bwMode="auto">
            <a:xfrm>
              <a:off x="52" y="788"/>
              <a:ext cx="49" cy="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602" name="Rectangle 1378"/>
            <xdr:cNvSpPr>
              <a:spLocks noChangeArrowheads="1"/>
            </xdr:cNvSpPr>
          </xdr:nvSpPr>
          <xdr:spPr bwMode="auto">
            <a:xfrm>
              <a:off x="2948" y="52"/>
              <a:ext cx="33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A Note on the Labour Force Survey</a:t>
              </a:r>
              <a:endParaRPr lang="en-US"/>
            </a:p>
          </xdr:txBody>
        </xdr:sp>
        <xdr:sp macro="" textlink="">
          <xdr:nvSpPr>
            <xdr:cNvPr id="693601" name="Rectangle 1377"/>
            <xdr:cNvSpPr>
              <a:spLocks noChangeArrowheads="1"/>
            </xdr:cNvSpPr>
          </xdr:nvSpPr>
          <xdr:spPr bwMode="auto">
            <a:xfrm>
              <a:off x="39" y="1060"/>
              <a:ext cx="95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Labour Force Survey (LFS) is in most countries, the most important source of labour  market information.</a:t>
              </a:r>
              <a:endParaRPr lang="en-US"/>
            </a:p>
          </xdr:txBody>
        </xdr:sp>
        <xdr:sp macro="" textlink="">
          <xdr:nvSpPr>
            <xdr:cNvPr id="693600" name="Rectangle 1376"/>
            <xdr:cNvSpPr>
              <a:spLocks noChangeArrowheads="1"/>
            </xdr:cNvSpPr>
          </xdr:nvSpPr>
          <xdr:spPr bwMode="auto">
            <a:xfrm>
              <a:off x="39" y="1616"/>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99" name="Rectangle 1375"/>
            <xdr:cNvSpPr>
              <a:spLocks noChangeArrowheads="1"/>
            </xdr:cNvSpPr>
          </xdr:nvSpPr>
          <xdr:spPr bwMode="auto">
            <a:xfrm>
              <a:off x="427" y="1616"/>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98" name="Rectangle 1374"/>
            <xdr:cNvSpPr>
              <a:spLocks noChangeArrowheads="1"/>
            </xdr:cNvSpPr>
          </xdr:nvSpPr>
          <xdr:spPr bwMode="auto">
            <a:xfrm>
              <a:off x="1008" y="1616"/>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597" name="Rectangle 1373"/>
            <xdr:cNvSpPr>
              <a:spLocks noChangeArrowheads="1"/>
            </xdr:cNvSpPr>
          </xdr:nvSpPr>
          <xdr:spPr bwMode="auto">
            <a:xfrm>
              <a:off x="1500" y="1616"/>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comprises</a:t>
              </a:r>
              <a:endParaRPr lang="en-US"/>
            </a:p>
          </xdr:txBody>
        </xdr:sp>
        <xdr:sp macro="" textlink="">
          <xdr:nvSpPr>
            <xdr:cNvPr id="693596" name="Rectangle 1372"/>
            <xdr:cNvSpPr>
              <a:spLocks noChangeArrowheads="1"/>
            </xdr:cNvSpPr>
          </xdr:nvSpPr>
          <xdr:spPr bwMode="auto">
            <a:xfrm>
              <a:off x="2469" y="1616"/>
              <a:ext cx="7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595" name="Rectangle 1371"/>
            <xdr:cNvSpPr>
              <a:spLocks noChangeArrowheads="1"/>
            </xdr:cNvSpPr>
          </xdr:nvSpPr>
          <xdr:spPr bwMode="auto">
            <a:xfrm>
              <a:off x="3219" y="161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15</a:t>
              </a:r>
              <a:endParaRPr lang="en-US"/>
            </a:p>
          </xdr:txBody>
        </xdr:sp>
        <xdr:sp macro="" textlink="">
          <xdr:nvSpPr>
            <xdr:cNvPr id="693594" name="Rectangle 1370"/>
            <xdr:cNvSpPr>
              <a:spLocks noChangeArrowheads="1"/>
            </xdr:cNvSpPr>
          </xdr:nvSpPr>
          <xdr:spPr bwMode="auto">
            <a:xfrm>
              <a:off x="3503" y="1616"/>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years</a:t>
              </a:r>
              <a:endParaRPr lang="en-US"/>
            </a:p>
          </xdr:txBody>
        </xdr:sp>
        <xdr:sp macro="" textlink="">
          <xdr:nvSpPr>
            <xdr:cNvPr id="693593" name="Rectangle 1369"/>
            <xdr:cNvSpPr>
              <a:spLocks noChangeArrowheads="1"/>
            </xdr:cNvSpPr>
          </xdr:nvSpPr>
          <xdr:spPr bwMode="auto">
            <a:xfrm>
              <a:off x="4033" y="161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92" name="Rectangle 1368"/>
            <xdr:cNvSpPr>
              <a:spLocks noChangeArrowheads="1"/>
            </xdr:cNvSpPr>
          </xdr:nvSpPr>
          <xdr:spPr bwMode="auto">
            <a:xfrm>
              <a:off x="4421" y="161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over</a:t>
              </a:r>
              <a:endParaRPr lang="en-US"/>
            </a:p>
          </xdr:txBody>
        </xdr:sp>
        <xdr:sp macro="" textlink="">
          <xdr:nvSpPr>
            <xdr:cNvPr id="693591" name="Rectangle 1367"/>
            <xdr:cNvSpPr>
              <a:spLocks noChangeArrowheads="1"/>
            </xdr:cNvSpPr>
          </xdr:nvSpPr>
          <xdr:spPr bwMode="auto">
            <a:xfrm>
              <a:off x="4848" y="1616"/>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590" name="Rectangle 1366"/>
            <xdr:cNvSpPr>
              <a:spLocks noChangeArrowheads="1"/>
            </xdr:cNvSpPr>
          </xdr:nvSpPr>
          <xdr:spPr bwMode="auto">
            <a:xfrm>
              <a:off x="5585" y="1616"/>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89" name="Rectangle 1365"/>
            <xdr:cNvSpPr>
              <a:spLocks noChangeArrowheads="1"/>
            </xdr:cNvSpPr>
          </xdr:nvSpPr>
          <xdr:spPr bwMode="auto">
            <a:xfrm>
              <a:off x="5792" y="161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88" name="Rectangle 1364"/>
            <xdr:cNvSpPr>
              <a:spLocks noChangeArrowheads="1"/>
            </xdr:cNvSpPr>
          </xdr:nvSpPr>
          <xdr:spPr bwMode="auto">
            <a:xfrm>
              <a:off x="6128" y="1616"/>
              <a:ext cx="6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country</a:t>
              </a:r>
              <a:endParaRPr lang="en-US"/>
            </a:p>
          </xdr:txBody>
        </xdr:sp>
        <xdr:sp macro="" textlink="">
          <xdr:nvSpPr>
            <xdr:cNvPr id="693587" name="Rectangle 1363"/>
            <xdr:cNvSpPr>
              <a:spLocks noChangeArrowheads="1"/>
            </xdr:cNvSpPr>
          </xdr:nvSpPr>
          <xdr:spPr bwMode="auto">
            <a:xfrm>
              <a:off x="6813" y="161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586" name="Rectangle 1362"/>
            <xdr:cNvSpPr>
              <a:spLocks noChangeArrowheads="1"/>
            </xdr:cNvSpPr>
          </xdr:nvSpPr>
          <xdr:spPr bwMode="auto">
            <a:xfrm>
              <a:off x="7240" y="161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85" name="Rectangle 1361"/>
            <xdr:cNvSpPr>
              <a:spLocks noChangeArrowheads="1"/>
            </xdr:cNvSpPr>
          </xdr:nvSpPr>
          <xdr:spPr bwMode="auto">
            <a:xfrm>
              <a:off x="7576" y="1616"/>
              <a:ext cx="8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employed</a:t>
              </a:r>
              <a:endParaRPr lang="en-US"/>
            </a:p>
          </xdr:txBody>
        </xdr:sp>
        <xdr:sp macro="" textlink="">
          <xdr:nvSpPr>
            <xdr:cNvPr id="693584" name="Rectangle 1360"/>
            <xdr:cNvSpPr>
              <a:spLocks noChangeArrowheads="1"/>
            </xdr:cNvSpPr>
          </xdr:nvSpPr>
          <xdr:spPr bwMode="auto">
            <a:xfrm>
              <a:off x="8468" y="1616"/>
              <a:ext cx="1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583" name="Rectangle 1359"/>
            <xdr:cNvSpPr>
              <a:spLocks noChangeArrowheads="1"/>
            </xdr:cNvSpPr>
          </xdr:nvSpPr>
          <xdr:spPr bwMode="auto">
            <a:xfrm>
              <a:off x="8700" y="161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actively</a:t>
              </a:r>
              <a:endParaRPr lang="en-US"/>
            </a:p>
          </xdr:txBody>
        </xdr:sp>
        <xdr:sp macro="" textlink="">
          <xdr:nvSpPr>
            <xdr:cNvPr id="693582" name="Rectangle 1358"/>
            <xdr:cNvSpPr>
              <a:spLocks noChangeArrowheads="1"/>
            </xdr:cNvSpPr>
          </xdr:nvSpPr>
          <xdr:spPr bwMode="auto">
            <a:xfrm>
              <a:off x="39"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seeking</a:t>
              </a:r>
              <a:endParaRPr lang="en-US"/>
            </a:p>
          </xdr:txBody>
        </xdr:sp>
        <xdr:sp macro="" textlink="">
          <xdr:nvSpPr>
            <xdr:cNvPr id="693581" name="Rectangle 1357"/>
            <xdr:cNvSpPr>
              <a:spLocks noChangeArrowheads="1"/>
            </xdr:cNvSpPr>
          </xdr:nvSpPr>
          <xdr:spPr bwMode="auto">
            <a:xfrm>
              <a:off x="776" y="1861"/>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580" name="Rectangle 1356"/>
            <xdr:cNvSpPr>
              <a:spLocks noChangeArrowheads="1"/>
            </xdr:cNvSpPr>
          </xdr:nvSpPr>
          <xdr:spPr bwMode="auto">
            <a:xfrm>
              <a:off x="1267" y="1861"/>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79" name="Rectangle 1355"/>
            <xdr:cNvSpPr>
              <a:spLocks noChangeArrowheads="1"/>
            </xdr:cNvSpPr>
          </xdr:nvSpPr>
          <xdr:spPr bwMode="auto">
            <a:xfrm>
              <a:off x="187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8" name="Rectangle 1354"/>
            <xdr:cNvSpPr>
              <a:spLocks noChangeArrowheads="1"/>
            </xdr:cNvSpPr>
          </xdr:nvSpPr>
          <xdr:spPr bwMode="auto">
            <a:xfrm>
              <a:off x="2224" y="1861"/>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reference</a:t>
              </a:r>
              <a:endParaRPr lang="en-US"/>
            </a:p>
          </xdr:txBody>
        </xdr:sp>
        <xdr:sp macro="" textlink="">
          <xdr:nvSpPr>
            <xdr:cNvPr id="693577" name="Rectangle 1353"/>
            <xdr:cNvSpPr>
              <a:spLocks noChangeArrowheads="1"/>
            </xdr:cNvSpPr>
          </xdr:nvSpPr>
          <xdr:spPr bwMode="auto">
            <a:xfrm>
              <a:off x="3116" y="1861"/>
              <a:ext cx="6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period.</a:t>
              </a:r>
              <a:endParaRPr lang="en-US"/>
            </a:p>
          </xdr:txBody>
        </xdr:sp>
        <xdr:sp macro="" textlink="">
          <xdr:nvSpPr>
            <xdr:cNvPr id="693576" name="Rectangle 1352"/>
            <xdr:cNvSpPr>
              <a:spLocks noChangeArrowheads="1"/>
            </xdr:cNvSpPr>
          </xdr:nvSpPr>
          <xdr:spPr bwMode="auto">
            <a:xfrm>
              <a:off x="3775" y="1861"/>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75" name="Rectangle 1351"/>
            <xdr:cNvSpPr>
              <a:spLocks noChangeArrowheads="1"/>
            </xdr:cNvSpPr>
          </xdr:nvSpPr>
          <xdr:spPr bwMode="auto">
            <a:xfrm>
              <a:off x="4008"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4" name="Rectangle 1350"/>
            <xdr:cNvSpPr>
              <a:spLocks noChangeArrowheads="1"/>
            </xdr:cNvSpPr>
          </xdr:nvSpPr>
          <xdr:spPr bwMode="auto">
            <a:xfrm>
              <a:off x="4357" y="1861"/>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73" name="Rectangle 1349"/>
            <xdr:cNvSpPr>
              <a:spLocks noChangeArrowheads="1"/>
            </xdr:cNvSpPr>
          </xdr:nvSpPr>
          <xdr:spPr bwMode="auto">
            <a:xfrm>
              <a:off x="5158"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72" name="Rectangle 1348"/>
            <xdr:cNvSpPr>
              <a:spLocks noChangeArrowheads="1"/>
            </xdr:cNvSpPr>
          </xdr:nvSpPr>
          <xdr:spPr bwMode="auto">
            <a:xfrm>
              <a:off x="589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1" name="Rectangle 1347"/>
            <xdr:cNvSpPr>
              <a:spLocks noChangeArrowheads="1"/>
            </xdr:cNvSpPr>
          </xdr:nvSpPr>
          <xdr:spPr bwMode="auto">
            <a:xfrm>
              <a:off x="6257"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70" name="Rectangle 1346"/>
            <xdr:cNvSpPr>
              <a:spLocks noChangeArrowheads="1"/>
            </xdr:cNvSpPr>
          </xdr:nvSpPr>
          <xdr:spPr bwMode="auto">
            <a:xfrm>
              <a:off x="6697" y="1861"/>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69" name="Rectangle 1345"/>
            <xdr:cNvSpPr>
              <a:spLocks noChangeArrowheads="1"/>
            </xdr:cNvSpPr>
          </xdr:nvSpPr>
          <xdr:spPr bwMode="auto">
            <a:xfrm>
              <a:off x="6942"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568" name="Rectangle 1344"/>
            <xdr:cNvSpPr>
              <a:spLocks noChangeArrowheads="1"/>
            </xdr:cNvSpPr>
          </xdr:nvSpPr>
          <xdr:spPr bwMode="auto">
            <a:xfrm>
              <a:off x="7382" y="1861"/>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567" name="Rectangle 1343"/>
            <xdr:cNvSpPr>
              <a:spLocks noChangeArrowheads="1"/>
            </xdr:cNvSpPr>
          </xdr:nvSpPr>
          <xdr:spPr bwMode="auto">
            <a:xfrm>
              <a:off x="7899" y="1861"/>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566" name="Rectangle 1342"/>
            <xdr:cNvSpPr>
              <a:spLocks noChangeArrowheads="1"/>
            </xdr:cNvSpPr>
          </xdr:nvSpPr>
          <xdr:spPr bwMode="auto">
            <a:xfrm>
              <a:off x="8196"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5" name="Rectangle 1341"/>
            <xdr:cNvSpPr>
              <a:spLocks noChangeArrowheads="1"/>
            </xdr:cNvSpPr>
          </xdr:nvSpPr>
          <xdr:spPr bwMode="auto">
            <a:xfrm>
              <a:off x="8558" y="1861"/>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basis</a:t>
              </a:r>
              <a:endParaRPr lang="en-US"/>
            </a:p>
          </xdr:txBody>
        </xdr:sp>
        <xdr:sp macro="" textlink="">
          <xdr:nvSpPr>
            <xdr:cNvPr id="693564" name="Rectangle 1340"/>
            <xdr:cNvSpPr>
              <a:spLocks noChangeArrowheads="1"/>
            </xdr:cNvSpPr>
          </xdr:nvSpPr>
          <xdr:spPr bwMode="auto">
            <a:xfrm>
              <a:off x="9101" y="1861"/>
              <a:ext cx="23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563" name="Rectangle 1339"/>
            <xdr:cNvSpPr>
              <a:spLocks noChangeArrowheads="1"/>
            </xdr:cNvSpPr>
          </xdr:nvSpPr>
          <xdr:spPr bwMode="auto">
            <a:xfrm>
              <a:off x="39" y="2107"/>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562" name="Rectangle 1338"/>
            <xdr:cNvSpPr>
              <a:spLocks noChangeArrowheads="1"/>
            </xdr:cNvSpPr>
          </xdr:nvSpPr>
          <xdr:spPr bwMode="auto">
            <a:xfrm>
              <a:off x="970" y="2107"/>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561" name="Rectangle 1337"/>
            <xdr:cNvSpPr>
              <a:spLocks noChangeArrowheads="1"/>
            </xdr:cNvSpPr>
          </xdr:nvSpPr>
          <xdr:spPr bwMode="auto">
            <a:xfrm>
              <a:off x="1926" y="2107"/>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0" name="Rectangle 1336"/>
            <xdr:cNvSpPr>
              <a:spLocks noChangeArrowheads="1"/>
            </xdr:cNvSpPr>
          </xdr:nvSpPr>
          <xdr:spPr bwMode="auto">
            <a:xfrm>
              <a:off x="2327" y="2107"/>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59" name="Rectangle 1335"/>
            <xdr:cNvSpPr>
              <a:spLocks noChangeArrowheads="1"/>
            </xdr:cNvSpPr>
          </xdr:nvSpPr>
          <xdr:spPr bwMode="auto">
            <a:xfrm>
              <a:off x="2754" y="2107"/>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seeks</a:t>
              </a:r>
              <a:endParaRPr lang="en-US"/>
            </a:p>
          </xdr:txBody>
        </xdr:sp>
        <xdr:sp macro="" textlink="">
          <xdr:nvSpPr>
            <xdr:cNvPr id="693558" name="Rectangle 1334"/>
            <xdr:cNvSpPr>
              <a:spLocks noChangeArrowheads="1"/>
            </xdr:cNvSpPr>
          </xdr:nvSpPr>
          <xdr:spPr bwMode="auto">
            <a:xfrm>
              <a:off x="3335" y="2107"/>
              <a:ext cx="98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557" name="Rectangle 1333"/>
            <xdr:cNvSpPr>
              <a:spLocks noChangeArrowheads="1"/>
            </xdr:cNvSpPr>
          </xdr:nvSpPr>
          <xdr:spPr bwMode="auto">
            <a:xfrm>
              <a:off x="4344" y="2107"/>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556" name="Rectangle 1332"/>
            <xdr:cNvSpPr>
              <a:spLocks noChangeArrowheads="1"/>
            </xdr:cNvSpPr>
          </xdr:nvSpPr>
          <xdr:spPr bwMode="auto">
            <a:xfrm>
              <a:off x="4628" y="2107"/>
              <a:ext cx="11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respondents'</a:t>
              </a:r>
              <a:endParaRPr lang="en-US"/>
            </a:p>
          </xdr:txBody>
        </xdr:sp>
        <xdr:sp macro="" textlink="">
          <xdr:nvSpPr>
            <xdr:cNvPr id="693555" name="Rectangle 1331"/>
            <xdr:cNvSpPr>
              <a:spLocks noChangeArrowheads="1"/>
            </xdr:cNvSpPr>
          </xdr:nvSpPr>
          <xdr:spPr bwMode="auto">
            <a:xfrm>
              <a:off x="5792"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54" name="Rectangle 1330"/>
            <xdr:cNvSpPr>
              <a:spLocks noChangeArrowheads="1"/>
            </xdr:cNvSpPr>
          </xdr:nvSpPr>
          <xdr:spPr bwMode="auto">
            <a:xfrm>
              <a:off x="6386" y="2107"/>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market</a:t>
              </a:r>
              <a:endParaRPr lang="en-US"/>
            </a:p>
          </xdr:txBody>
        </xdr:sp>
        <xdr:sp macro="" textlink="">
          <xdr:nvSpPr>
            <xdr:cNvPr id="693553" name="Rectangle 1329"/>
            <xdr:cNvSpPr>
              <a:spLocks noChangeArrowheads="1"/>
            </xdr:cNvSpPr>
          </xdr:nvSpPr>
          <xdr:spPr bwMode="auto">
            <a:xfrm>
              <a:off x="7046" y="2107"/>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status</a:t>
              </a:r>
              <a:endParaRPr lang="en-US"/>
            </a:p>
          </xdr:txBody>
        </xdr:sp>
        <xdr:sp macro="" textlink="">
          <xdr:nvSpPr>
            <xdr:cNvPr id="693552" name="Rectangle 1328"/>
            <xdr:cNvSpPr>
              <a:spLocks noChangeArrowheads="1"/>
            </xdr:cNvSpPr>
          </xdr:nvSpPr>
          <xdr:spPr bwMode="auto">
            <a:xfrm>
              <a:off x="7640" y="2107"/>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51" name="Rectangle 1327"/>
            <xdr:cNvSpPr>
              <a:spLocks noChangeArrowheads="1"/>
            </xdr:cNvSpPr>
          </xdr:nvSpPr>
          <xdr:spPr bwMode="auto">
            <a:xfrm>
              <a:off x="8028" y="2107"/>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profile</a:t>
              </a:r>
              <a:endParaRPr lang="en-US"/>
            </a:p>
          </xdr:txBody>
        </xdr:sp>
        <xdr:sp macro="" textlink="">
          <xdr:nvSpPr>
            <xdr:cNvPr id="693550" name="Rectangle 1326"/>
            <xdr:cNvSpPr>
              <a:spLocks noChangeArrowheads="1"/>
            </xdr:cNvSpPr>
          </xdr:nvSpPr>
          <xdr:spPr bwMode="auto">
            <a:xfrm>
              <a:off x="8623"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49" name="Rectangle 1325"/>
            <xdr:cNvSpPr>
              <a:spLocks noChangeArrowheads="1"/>
            </xdr:cNvSpPr>
          </xdr:nvSpPr>
          <xdr:spPr bwMode="auto">
            <a:xfrm>
              <a:off x="9218" y="2107"/>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48" name="Rectangle 1324"/>
            <xdr:cNvSpPr>
              <a:spLocks noChangeArrowheads="1"/>
            </xdr:cNvSpPr>
          </xdr:nvSpPr>
          <xdr:spPr bwMode="auto">
            <a:xfrm>
              <a:off x="39" y="2352"/>
              <a:ext cx="877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specific reference period, normally a period of one week, immediately prior to the start of the survey.</a:t>
              </a:r>
              <a:endParaRPr lang="en-US"/>
            </a:p>
          </xdr:txBody>
        </xdr:sp>
        <xdr:sp macro="" textlink="">
          <xdr:nvSpPr>
            <xdr:cNvPr id="693547" name="Rectangle 1323"/>
            <xdr:cNvSpPr>
              <a:spLocks noChangeArrowheads="1"/>
            </xdr:cNvSpPr>
          </xdr:nvSpPr>
          <xdr:spPr bwMode="auto">
            <a:xfrm>
              <a:off x="39"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6" name="Rectangle 1322"/>
            <xdr:cNvSpPr>
              <a:spLocks noChangeArrowheads="1"/>
            </xdr:cNvSpPr>
          </xdr:nvSpPr>
          <xdr:spPr bwMode="auto">
            <a:xfrm>
              <a:off x="414" y="286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first</a:t>
              </a:r>
              <a:endParaRPr lang="en-US"/>
            </a:p>
          </xdr:txBody>
        </xdr:sp>
        <xdr:sp macro="" textlink="">
          <xdr:nvSpPr>
            <xdr:cNvPr id="693545" name="Rectangle 1321"/>
            <xdr:cNvSpPr>
              <a:spLocks noChangeArrowheads="1"/>
            </xdr:cNvSpPr>
          </xdr:nvSpPr>
          <xdr:spPr bwMode="auto">
            <a:xfrm>
              <a:off x="776"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44" name="Rectangle 1320"/>
            <xdr:cNvSpPr>
              <a:spLocks noChangeArrowheads="1"/>
            </xdr:cNvSpPr>
          </xdr:nvSpPr>
          <xdr:spPr bwMode="auto">
            <a:xfrm>
              <a:off x="1176"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43" name="Rectangle 1319"/>
            <xdr:cNvSpPr>
              <a:spLocks noChangeArrowheads="1"/>
            </xdr:cNvSpPr>
          </xdr:nvSpPr>
          <xdr:spPr bwMode="auto">
            <a:xfrm>
              <a:off x="1370" y="286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2" name="Rectangle 1318"/>
            <xdr:cNvSpPr>
              <a:spLocks noChangeArrowheads="1"/>
            </xdr:cNvSpPr>
          </xdr:nvSpPr>
          <xdr:spPr bwMode="auto">
            <a:xfrm>
              <a:off x="1681" y="2869"/>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41" name="Rectangle 1317"/>
            <xdr:cNvSpPr>
              <a:spLocks noChangeArrowheads="1"/>
            </xdr:cNvSpPr>
          </xdr:nvSpPr>
          <xdr:spPr bwMode="auto">
            <a:xfrm>
              <a:off x="2443" y="2869"/>
              <a:ext cx="6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40" name="Rectangle 1316"/>
            <xdr:cNvSpPr>
              <a:spLocks noChangeArrowheads="1"/>
            </xdr:cNvSpPr>
          </xdr:nvSpPr>
          <xdr:spPr bwMode="auto">
            <a:xfrm>
              <a:off x="3090" y="2869"/>
              <a:ext cx="35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539" name="Rectangle 1315"/>
            <xdr:cNvSpPr>
              <a:spLocks noChangeArrowheads="1"/>
            </xdr:cNvSpPr>
          </xdr:nvSpPr>
          <xdr:spPr bwMode="auto">
            <a:xfrm>
              <a:off x="3491" y="2869"/>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538" name="Rectangle 1314"/>
            <xdr:cNvSpPr>
              <a:spLocks noChangeArrowheads="1"/>
            </xdr:cNvSpPr>
          </xdr:nvSpPr>
          <xdr:spPr bwMode="auto">
            <a:xfrm>
              <a:off x="4421"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37" name="Rectangle 1313"/>
            <xdr:cNvSpPr>
              <a:spLocks noChangeArrowheads="1"/>
            </xdr:cNvSpPr>
          </xdr:nvSpPr>
          <xdr:spPr bwMode="auto">
            <a:xfrm>
              <a:off x="4615" y="2869"/>
              <a:ext cx="49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1991.</a:t>
              </a:r>
              <a:endParaRPr lang="en-US"/>
            </a:p>
          </xdr:txBody>
        </xdr:sp>
        <xdr:sp macro="" textlink="">
          <xdr:nvSpPr>
            <xdr:cNvPr id="693536" name="Rectangle 1312"/>
            <xdr:cNvSpPr>
              <a:spLocks noChangeArrowheads="1"/>
            </xdr:cNvSpPr>
          </xdr:nvSpPr>
          <xdr:spPr bwMode="auto">
            <a:xfrm>
              <a:off x="5132"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35" name="Rectangle 1311"/>
            <xdr:cNvSpPr>
              <a:spLocks noChangeArrowheads="1"/>
            </xdr:cNvSpPr>
          </xdr:nvSpPr>
          <xdr:spPr bwMode="auto">
            <a:xfrm>
              <a:off x="5507"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34" name="Rectangle 1310"/>
            <xdr:cNvSpPr>
              <a:spLocks noChangeArrowheads="1"/>
            </xdr:cNvSpPr>
          </xdr:nvSpPr>
          <xdr:spPr bwMode="auto">
            <a:xfrm>
              <a:off x="5908" y="2869"/>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33" name="Rectangle 1309"/>
            <xdr:cNvSpPr>
              <a:spLocks noChangeArrowheads="1"/>
            </xdr:cNvSpPr>
          </xdr:nvSpPr>
          <xdr:spPr bwMode="auto">
            <a:xfrm>
              <a:off x="6115" y="2869"/>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32" name="Rectangle 1308"/>
            <xdr:cNvSpPr>
              <a:spLocks noChangeArrowheads="1"/>
            </xdr:cNvSpPr>
          </xdr:nvSpPr>
          <xdr:spPr bwMode="auto">
            <a:xfrm>
              <a:off x="6270" y="2869"/>
              <a:ext cx="67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531" name="Rectangle 1307"/>
            <xdr:cNvSpPr>
              <a:spLocks noChangeArrowheads="1"/>
            </xdr:cNvSpPr>
          </xdr:nvSpPr>
          <xdr:spPr bwMode="auto">
            <a:xfrm>
              <a:off x="6981"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530" name="Rectangle 1306"/>
            <xdr:cNvSpPr>
              <a:spLocks noChangeArrowheads="1"/>
            </xdr:cNvSpPr>
          </xdr:nvSpPr>
          <xdr:spPr bwMode="auto">
            <a:xfrm>
              <a:off x="7653"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529" name="Rectangle 1305"/>
            <xdr:cNvSpPr>
              <a:spLocks noChangeArrowheads="1"/>
            </xdr:cNvSpPr>
          </xdr:nvSpPr>
          <xdr:spPr bwMode="auto">
            <a:xfrm>
              <a:off x="8326" y="2869"/>
              <a:ext cx="37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528" name="Rectangle 1304"/>
            <xdr:cNvSpPr>
              <a:spLocks noChangeArrowheads="1"/>
            </xdr:cNvSpPr>
          </xdr:nvSpPr>
          <xdr:spPr bwMode="auto">
            <a:xfrm>
              <a:off x="8739" y="2869"/>
              <a:ext cx="5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527" name="Rectangle 1303"/>
            <xdr:cNvSpPr>
              <a:spLocks noChangeArrowheads="1"/>
            </xdr:cNvSpPr>
          </xdr:nvSpPr>
          <xdr:spPr bwMode="auto">
            <a:xfrm>
              <a:off x="39"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526" name="Rectangle 1302"/>
            <xdr:cNvSpPr>
              <a:spLocks noChangeArrowheads="1"/>
            </xdr:cNvSpPr>
          </xdr:nvSpPr>
          <xdr:spPr bwMode="auto">
            <a:xfrm>
              <a:off x="414" y="3115"/>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525" name="Rectangle 1301"/>
            <xdr:cNvSpPr>
              <a:spLocks noChangeArrowheads="1"/>
            </xdr:cNvSpPr>
          </xdr:nvSpPr>
          <xdr:spPr bwMode="auto">
            <a:xfrm>
              <a:off x="73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every</a:t>
              </a:r>
              <a:endParaRPr lang="en-US"/>
            </a:p>
          </xdr:txBody>
        </xdr:sp>
        <xdr:sp macro="" textlink="">
          <xdr:nvSpPr>
            <xdr:cNvPr id="693524" name="Rectangle 1300"/>
            <xdr:cNvSpPr>
              <a:spLocks noChangeArrowheads="1"/>
            </xdr:cNvSpPr>
          </xdr:nvSpPr>
          <xdr:spPr bwMode="auto">
            <a:xfrm>
              <a:off x="1254" y="3115"/>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a:t>
              </a:r>
              <a:endParaRPr lang="en-US"/>
            </a:p>
          </xdr:txBody>
        </xdr:sp>
        <xdr:sp macro="" textlink="">
          <xdr:nvSpPr>
            <xdr:cNvPr id="693523" name="Rectangle 1299"/>
            <xdr:cNvSpPr>
              <a:spLocks noChangeArrowheads="1"/>
            </xdr:cNvSpPr>
          </xdr:nvSpPr>
          <xdr:spPr bwMode="auto">
            <a:xfrm>
              <a:off x="2185"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22" name="Rectangle 1298"/>
            <xdr:cNvSpPr>
              <a:spLocks noChangeArrowheads="1"/>
            </xdr:cNvSpPr>
          </xdr:nvSpPr>
          <xdr:spPr bwMode="auto">
            <a:xfrm>
              <a:off x="2521" y="3115"/>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surveyed</a:t>
              </a:r>
              <a:endParaRPr lang="en-US"/>
            </a:p>
          </xdr:txBody>
        </xdr:sp>
        <xdr:sp macro="" textlink="">
          <xdr:nvSpPr>
            <xdr:cNvPr id="693521" name="Rectangle 1297"/>
            <xdr:cNvSpPr>
              <a:spLocks noChangeArrowheads="1"/>
            </xdr:cNvSpPr>
          </xdr:nvSpPr>
          <xdr:spPr bwMode="auto">
            <a:xfrm>
              <a:off x="3348"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20" name="Rectangle 1296"/>
            <xdr:cNvSpPr>
              <a:spLocks noChangeArrowheads="1"/>
            </xdr:cNvSpPr>
          </xdr:nvSpPr>
          <xdr:spPr bwMode="auto">
            <a:xfrm>
              <a:off x="382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those</a:t>
              </a:r>
              <a:endParaRPr lang="en-US"/>
            </a:p>
          </xdr:txBody>
        </xdr:sp>
        <xdr:sp macro="" textlink="">
          <xdr:nvSpPr>
            <xdr:cNvPr id="693519" name="Rectangle 1295"/>
            <xdr:cNvSpPr>
              <a:spLocks noChangeArrowheads="1"/>
            </xdr:cNvSpPr>
          </xdr:nvSpPr>
          <xdr:spPr bwMode="auto">
            <a:xfrm>
              <a:off x="4357" y="3115"/>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selected</a:t>
              </a:r>
              <a:endParaRPr lang="en-US"/>
            </a:p>
          </xdr:txBody>
        </xdr:sp>
        <xdr:sp macro="" textlink="">
          <xdr:nvSpPr>
            <xdr:cNvPr id="693518" name="Rectangle 1294"/>
            <xdr:cNvSpPr>
              <a:spLocks noChangeArrowheads="1"/>
            </xdr:cNvSpPr>
          </xdr:nvSpPr>
          <xdr:spPr bwMode="auto">
            <a:xfrm>
              <a:off x="5132"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17" name="Rectangle 1293"/>
            <xdr:cNvSpPr>
              <a:spLocks noChangeArrowheads="1"/>
            </xdr:cNvSpPr>
          </xdr:nvSpPr>
          <xdr:spPr bwMode="auto">
            <a:xfrm>
              <a:off x="5468" y="3115"/>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done</a:t>
              </a:r>
              <a:endParaRPr lang="en-US"/>
            </a:p>
          </xdr:txBody>
        </xdr:sp>
        <xdr:sp macro="" textlink="">
          <xdr:nvSpPr>
            <xdr:cNvPr id="693516" name="Rectangle 1292"/>
            <xdr:cNvSpPr>
              <a:spLocks noChangeArrowheads="1"/>
            </xdr:cNvSpPr>
          </xdr:nvSpPr>
          <xdr:spPr bwMode="auto">
            <a:xfrm>
              <a:off x="594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515" name="Rectangle 1291"/>
            <xdr:cNvSpPr>
              <a:spLocks noChangeArrowheads="1"/>
            </xdr:cNvSpPr>
          </xdr:nvSpPr>
          <xdr:spPr bwMode="auto">
            <a:xfrm>
              <a:off x="6218" y="3115"/>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purely</a:t>
              </a:r>
              <a:endParaRPr lang="en-US"/>
            </a:p>
          </xdr:txBody>
        </xdr:sp>
        <xdr:sp macro="" textlink="">
          <xdr:nvSpPr>
            <xdr:cNvPr id="693514" name="Rectangle 1290"/>
            <xdr:cNvSpPr>
              <a:spLocks noChangeArrowheads="1"/>
            </xdr:cNvSpPr>
          </xdr:nvSpPr>
          <xdr:spPr bwMode="auto">
            <a:xfrm>
              <a:off x="678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513" name="Rectangle 1289"/>
            <xdr:cNvSpPr>
              <a:spLocks noChangeArrowheads="1"/>
            </xdr:cNvSpPr>
          </xdr:nvSpPr>
          <xdr:spPr bwMode="auto">
            <a:xfrm>
              <a:off x="7046" y="3115"/>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12" name="Rectangle 1288"/>
            <xdr:cNvSpPr>
              <a:spLocks noChangeArrowheads="1"/>
            </xdr:cNvSpPr>
          </xdr:nvSpPr>
          <xdr:spPr bwMode="auto">
            <a:xfrm>
              <a:off x="7783" y="3115"/>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511" name="Rectangle 1287"/>
            <xdr:cNvSpPr>
              <a:spLocks noChangeArrowheads="1"/>
            </xdr:cNvSpPr>
          </xdr:nvSpPr>
          <xdr:spPr bwMode="auto">
            <a:xfrm>
              <a:off x="8636" y="3115"/>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since</a:t>
              </a:r>
              <a:endParaRPr lang="en-US"/>
            </a:p>
          </xdr:txBody>
        </xdr:sp>
        <xdr:sp macro="" textlink="">
          <xdr:nvSpPr>
            <xdr:cNvPr id="693510" name="Rectangle 1286"/>
            <xdr:cNvSpPr>
              <a:spLocks noChangeArrowheads="1"/>
            </xdr:cNvSpPr>
          </xdr:nvSpPr>
          <xdr:spPr bwMode="auto">
            <a:xfrm>
              <a:off x="9140" y="3115"/>
              <a:ext cx="19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509" name="Rectangle 1285"/>
            <xdr:cNvSpPr>
              <a:spLocks noChangeArrowheads="1"/>
            </xdr:cNvSpPr>
          </xdr:nvSpPr>
          <xdr:spPr bwMode="auto">
            <a:xfrm>
              <a:off x="39" y="3360"/>
              <a:ext cx="10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households</a:t>
              </a:r>
              <a:endParaRPr lang="en-US"/>
            </a:p>
          </xdr:txBody>
        </xdr:sp>
        <xdr:sp macro="" textlink="">
          <xdr:nvSpPr>
            <xdr:cNvPr id="693508" name="Rectangle 1284"/>
            <xdr:cNvSpPr>
              <a:spLocks noChangeArrowheads="1"/>
            </xdr:cNvSpPr>
          </xdr:nvSpPr>
          <xdr:spPr bwMode="auto">
            <a:xfrm>
              <a:off x="1073" y="33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have</a:t>
              </a:r>
              <a:endParaRPr lang="en-US"/>
            </a:p>
          </xdr:txBody>
        </xdr:sp>
        <xdr:sp macro="" textlink="">
          <xdr:nvSpPr>
            <xdr:cNvPr id="693507" name="Rectangle 1283"/>
            <xdr:cNvSpPr>
              <a:spLocks noChangeArrowheads="1"/>
            </xdr:cNvSpPr>
          </xdr:nvSpPr>
          <xdr:spPr bwMode="auto">
            <a:xfrm>
              <a:off x="1538" y="3360"/>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a:t>
              </a:r>
              <a:endParaRPr lang="en-US"/>
            </a:p>
          </xdr:txBody>
        </xdr:sp>
        <xdr:sp macro="" textlink="">
          <xdr:nvSpPr>
            <xdr:cNvPr id="693506" name="Rectangle 1282"/>
            <xdr:cNvSpPr>
              <a:spLocks noChangeArrowheads="1"/>
            </xdr:cNvSpPr>
          </xdr:nvSpPr>
          <xdr:spPr bwMode="auto">
            <a:xfrm>
              <a:off x="1810" y="3360"/>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equal</a:t>
              </a:r>
              <a:endParaRPr lang="en-US"/>
            </a:p>
          </xdr:txBody>
        </xdr:sp>
        <xdr:sp macro="" textlink="">
          <xdr:nvSpPr>
            <xdr:cNvPr id="693505" name="Rectangle 1281"/>
            <xdr:cNvSpPr>
              <a:spLocks noChangeArrowheads="1"/>
            </xdr:cNvSpPr>
          </xdr:nvSpPr>
          <xdr:spPr bwMode="auto">
            <a:xfrm>
              <a:off x="2327"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04" name="Rectangle 1280"/>
            <xdr:cNvSpPr>
              <a:spLocks noChangeArrowheads="1"/>
            </xdr:cNvSpPr>
          </xdr:nvSpPr>
          <xdr:spPr bwMode="auto">
            <a:xfrm>
              <a:off x="3012" y="33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503" name="Rectangle 1279"/>
            <xdr:cNvSpPr>
              <a:spLocks noChangeArrowheads="1"/>
            </xdr:cNvSpPr>
          </xdr:nvSpPr>
          <xdr:spPr bwMode="auto">
            <a:xfrm>
              <a:off x="3232" y="3360"/>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502" name="Rectangle 1278"/>
            <xdr:cNvSpPr>
              <a:spLocks noChangeArrowheads="1"/>
            </xdr:cNvSpPr>
          </xdr:nvSpPr>
          <xdr:spPr bwMode="auto">
            <a:xfrm>
              <a:off x="4085"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01" name="Rectangle 1277"/>
            <xdr:cNvSpPr>
              <a:spLocks noChangeArrowheads="1"/>
            </xdr:cNvSpPr>
          </xdr:nvSpPr>
          <xdr:spPr bwMode="auto">
            <a:xfrm>
              <a:off x="4408" y="3360"/>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500" name="Rectangle 1276"/>
            <xdr:cNvSpPr>
              <a:spLocks noChangeArrowheads="1"/>
            </xdr:cNvSpPr>
          </xdr:nvSpPr>
          <xdr:spPr bwMode="auto">
            <a:xfrm>
              <a:off x="4900" y="3360"/>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often</a:t>
              </a:r>
              <a:endParaRPr lang="en-US"/>
            </a:p>
          </xdr:txBody>
        </xdr:sp>
        <xdr:sp macro="" textlink="">
          <xdr:nvSpPr>
            <xdr:cNvPr id="693499" name="Rectangle 1275"/>
            <xdr:cNvSpPr>
              <a:spLocks noChangeArrowheads="1"/>
            </xdr:cNvSpPr>
          </xdr:nvSpPr>
          <xdr:spPr bwMode="auto">
            <a:xfrm>
              <a:off x="537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8" name="Rectangle 1274"/>
            <xdr:cNvSpPr>
              <a:spLocks noChangeArrowheads="1"/>
            </xdr:cNvSpPr>
          </xdr:nvSpPr>
          <xdr:spPr bwMode="auto">
            <a:xfrm>
              <a:off x="5688" y="3360"/>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497" name="Rectangle 1273"/>
            <xdr:cNvSpPr>
              <a:spLocks noChangeArrowheads="1"/>
            </xdr:cNvSpPr>
          </xdr:nvSpPr>
          <xdr:spPr bwMode="auto">
            <a:xfrm>
              <a:off x="6309" y="3360"/>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96" name="Rectangle 1272"/>
            <xdr:cNvSpPr>
              <a:spLocks noChangeArrowheads="1"/>
            </xdr:cNvSpPr>
          </xdr:nvSpPr>
          <xdr:spPr bwMode="auto">
            <a:xfrm>
              <a:off x="6503" y="3360"/>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495" name="Rectangle 1271"/>
            <xdr:cNvSpPr>
              <a:spLocks noChangeArrowheads="1"/>
            </xdr:cNvSpPr>
          </xdr:nvSpPr>
          <xdr:spPr bwMode="auto">
            <a:xfrm>
              <a:off x="749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4" name="Rectangle 1270"/>
            <xdr:cNvSpPr>
              <a:spLocks noChangeArrowheads="1"/>
            </xdr:cNvSpPr>
          </xdr:nvSpPr>
          <xdr:spPr bwMode="auto">
            <a:xfrm>
              <a:off x="7808" y="33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higher</a:t>
              </a:r>
              <a:endParaRPr lang="en-US"/>
            </a:p>
          </xdr:txBody>
        </xdr:sp>
        <xdr:sp macro="" textlink="">
          <xdr:nvSpPr>
            <xdr:cNvPr id="693493" name="Rectangle 1269"/>
            <xdr:cNvSpPr>
              <a:spLocks noChangeArrowheads="1"/>
            </xdr:cNvSpPr>
          </xdr:nvSpPr>
          <xdr:spPr bwMode="auto">
            <a:xfrm>
              <a:off x="8390"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2" name="Rectangle 1268"/>
            <xdr:cNvSpPr>
              <a:spLocks noChangeArrowheads="1"/>
            </xdr:cNvSpPr>
          </xdr:nvSpPr>
          <xdr:spPr bwMode="auto">
            <a:xfrm>
              <a:off x="8700"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491" name="Rectangle 1267"/>
            <xdr:cNvSpPr>
              <a:spLocks noChangeArrowheads="1"/>
            </xdr:cNvSpPr>
          </xdr:nvSpPr>
          <xdr:spPr bwMode="auto">
            <a:xfrm>
              <a:off x="39" y="3606"/>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490" name="Rectangle 1266"/>
            <xdr:cNvSpPr>
              <a:spLocks noChangeArrowheads="1"/>
            </xdr:cNvSpPr>
          </xdr:nvSpPr>
          <xdr:spPr bwMode="auto">
            <a:xfrm>
              <a:off x="246" y="3606"/>
              <a:ext cx="5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repeat</a:t>
              </a:r>
              <a:endParaRPr lang="en-US"/>
            </a:p>
          </xdr:txBody>
        </xdr:sp>
        <xdr:sp macro="" textlink="">
          <xdr:nvSpPr>
            <xdr:cNvPr id="693489" name="Rectangle 1265"/>
            <xdr:cNvSpPr>
              <a:spLocks noChangeArrowheads="1"/>
            </xdr:cNvSpPr>
          </xdr:nvSpPr>
          <xdr:spPr bwMode="auto">
            <a:xfrm>
              <a:off x="827" y="3606"/>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8" name="Rectangle 1264"/>
            <xdr:cNvSpPr>
              <a:spLocks noChangeArrowheads="1"/>
            </xdr:cNvSpPr>
          </xdr:nvSpPr>
          <xdr:spPr bwMode="auto">
            <a:xfrm>
              <a:off x="1681" y="360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87" name="Rectangle 1263"/>
            <xdr:cNvSpPr>
              <a:spLocks noChangeArrowheads="1"/>
            </xdr:cNvSpPr>
          </xdr:nvSpPr>
          <xdr:spPr bwMode="auto">
            <a:xfrm>
              <a:off x="1823" y="360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86" name="Rectangle 1262"/>
            <xdr:cNvSpPr>
              <a:spLocks noChangeArrowheads="1"/>
            </xdr:cNvSpPr>
          </xdr:nvSpPr>
          <xdr:spPr bwMode="auto">
            <a:xfrm>
              <a:off x="2301" y="360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85" name="Rectangle 1261"/>
            <xdr:cNvSpPr>
              <a:spLocks noChangeArrowheads="1"/>
            </xdr:cNvSpPr>
          </xdr:nvSpPr>
          <xdr:spPr bwMode="auto">
            <a:xfrm>
              <a:off x="2560" y="360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84" name="Rectangle 1260"/>
            <xdr:cNvSpPr>
              <a:spLocks noChangeArrowheads="1"/>
            </xdr:cNvSpPr>
          </xdr:nvSpPr>
          <xdr:spPr bwMode="auto">
            <a:xfrm>
              <a:off x="3348" y="360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83" name="Rectangle 1259"/>
            <xdr:cNvSpPr>
              <a:spLocks noChangeArrowheads="1"/>
            </xdr:cNvSpPr>
          </xdr:nvSpPr>
          <xdr:spPr bwMode="auto">
            <a:xfrm>
              <a:off x="3762" y="360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82" name="Rectangle 1258"/>
            <xdr:cNvSpPr>
              <a:spLocks noChangeArrowheads="1"/>
            </xdr:cNvSpPr>
          </xdr:nvSpPr>
          <xdr:spPr bwMode="auto">
            <a:xfrm>
              <a:off x="4072" y="360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81" name="Rectangle 1257"/>
            <xdr:cNvSpPr>
              <a:spLocks noChangeArrowheads="1"/>
            </xdr:cNvSpPr>
          </xdr:nvSpPr>
          <xdr:spPr bwMode="auto">
            <a:xfrm>
              <a:off x="4796"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0" name="Rectangle 1256"/>
            <xdr:cNvSpPr>
              <a:spLocks noChangeArrowheads="1"/>
            </xdr:cNvSpPr>
          </xdr:nvSpPr>
          <xdr:spPr bwMode="auto">
            <a:xfrm>
              <a:off x="5637"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9" name="Rectangle 1255"/>
            <xdr:cNvSpPr>
              <a:spLocks noChangeArrowheads="1"/>
            </xdr:cNvSpPr>
          </xdr:nvSpPr>
          <xdr:spPr bwMode="auto">
            <a:xfrm>
              <a:off x="5843" y="3606"/>
              <a:ext cx="8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generated</a:t>
              </a:r>
              <a:endParaRPr lang="en-US"/>
            </a:p>
          </xdr:txBody>
        </xdr:sp>
        <xdr:sp macro="" textlink="">
          <xdr:nvSpPr>
            <xdr:cNvPr id="693478" name="Rectangle 1254"/>
            <xdr:cNvSpPr>
              <a:spLocks noChangeArrowheads="1"/>
            </xdr:cNvSpPr>
          </xdr:nvSpPr>
          <xdr:spPr bwMode="auto">
            <a:xfrm>
              <a:off x="6735" y="3606"/>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477" name="Rectangle 1253"/>
            <xdr:cNvSpPr>
              <a:spLocks noChangeArrowheads="1"/>
            </xdr:cNvSpPr>
          </xdr:nvSpPr>
          <xdr:spPr bwMode="auto">
            <a:xfrm>
              <a:off x="6994"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computer</a:t>
              </a:r>
              <a:endParaRPr lang="en-US"/>
            </a:p>
          </xdr:txBody>
        </xdr:sp>
        <xdr:sp macro="" textlink="">
          <xdr:nvSpPr>
            <xdr:cNvPr id="693476" name="Rectangle 1252"/>
            <xdr:cNvSpPr>
              <a:spLocks noChangeArrowheads="1"/>
            </xdr:cNvSpPr>
          </xdr:nvSpPr>
          <xdr:spPr bwMode="auto">
            <a:xfrm>
              <a:off x="7847" y="360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75" name="Rectangle 1251"/>
            <xdr:cNvSpPr>
              <a:spLocks noChangeArrowheads="1"/>
            </xdr:cNvSpPr>
          </xdr:nvSpPr>
          <xdr:spPr bwMode="auto">
            <a:xfrm>
              <a:off x="8222"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4" name="Rectangle 1250"/>
            <xdr:cNvSpPr>
              <a:spLocks noChangeArrowheads="1"/>
            </xdr:cNvSpPr>
          </xdr:nvSpPr>
          <xdr:spPr bwMode="auto">
            <a:xfrm>
              <a:off x="8416" y="3606"/>
              <a:ext cx="94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completely</a:t>
              </a:r>
              <a:endParaRPr lang="en-US"/>
            </a:p>
          </xdr:txBody>
        </xdr:sp>
        <xdr:sp macro="" textlink="">
          <xdr:nvSpPr>
            <xdr:cNvPr id="693473" name="Rectangle 1249"/>
            <xdr:cNvSpPr>
              <a:spLocks noChangeArrowheads="1"/>
            </xdr:cNvSpPr>
          </xdr:nvSpPr>
          <xdr:spPr bwMode="auto">
            <a:xfrm>
              <a:off x="39" y="3851"/>
              <a:ext cx="72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472" name="Rectangle 1248"/>
            <xdr:cNvSpPr>
              <a:spLocks noChangeArrowheads="1"/>
            </xdr:cNvSpPr>
          </xdr:nvSpPr>
          <xdr:spPr bwMode="auto">
            <a:xfrm>
              <a:off x="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71" name="Rectangle 1247"/>
            <xdr:cNvSpPr>
              <a:spLocks noChangeArrowheads="1"/>
            </xdr:cNvSpPr>
          </xdr:nvSpPr>
          <xdr:spPr bwMode="auto">
            <a:xfrm>
              <a:off x="750" y="4304"/>
              <a:ext cx="5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470" name="Rectangle 1246"/>
            <xdr:cNvSpPr>
              <a:spLocks noChangeArrowheads="1"/>
            </xdr:cNvSpPr>
          </xdr:nvSpPr>
          <xdr:spPr bwMode="auto">
            <a:xfrm>
              <a:off x="1370" y="4304"/>
              <a:ext cx="71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69" name="Rectangle 1245"/>
            <xdr:cNvSpPr>
              <a:spLocks noChangeArrowheads="1"/>
            </xdr:cNvSpPr>
          </xdr:nvSpPr>
          <xdr:spPr bwMode="auto">
            <a:xfrm>
              <a:off x="2185" y="4304"/>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68" name="Rectangle 1244"/>
            <xdr:cNvSpPr>
              <a:spLocks noChangeArrowheads="1"/>
            </xdr:cNvSpPr>
          </xdr:nvSpPr>
          <xdr:spPr bwMode="auto">
            <a:xfrm>
              <a:off x="2586" y="4304"/>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carried</a:t>
              </a:r>
              <a:endParaRPr lang="en-US"/>
            </a:p>
          </xdr:txBody>
        </xdr:sp>
        <xdr:sp macro="" textlink="">
          <xdr:nvSpPr>
            <xdr:cNvPr id="693467" name="Rectangle 1243"/>
            <xdr:cNvSpPr>
              <a:spLocks noChangeArrowheads="1"/>
            </xdr:cNvSpPr>
          </xdr:nvSpPr>
          <xdr:spPr bwMode="auto">
            <a:xfrm>
              <a:off x="3297"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a:t>
              </a:r>
              <a:endParaRPr lang="en-US"/>
            </a:p>
          </xdr:txBody>
        </xdr:sp>
        <xdr:sp macro="" textlink="">
          <xdr:nvSpPr>
            <xdr:cNvPr id="693466" name="Rectangle 1242"/>
            <xdr:cNvSpPr>
              <a:spLocks noChangeArrowheads="1"/>
            </xdr:cNvSpPr>
          </xdr:nvSpPr>
          <xdr:spPr bwMode="auto">
            <a:xfrm>
              <a:off x="3684" y="4304"/>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65" name="Rectangle 1241"/>
            <xdr:cNvSpPr>
              <a:spLocks noChangeArrowheads="1"/>
            </xdr:cNvSpPr>
          </xdr:nvSpPr>
          <xdr:spPr bwMode="auto">
            <a:xfrm>
              <a:off x="3956" y="4304"/>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many</a:t>
              </a:r>
              <a:endParaRPr lang="en-US"/>
            </a:p>
          </xdr:txBody>
        </xdr:sp>
        <xdr:sp macro="" textlink="">
          <xdr:nvSpPr>
            <xdr:cNvPr id="693464" name="Rectangle 1240"/>
            <xdr:cNvSpPr>
              <a:spLocks noChangeArrowheads="1"/>
            </xdr:cNvSpPr>
          </xdr:nvSpPr>
          <xdr:spPr bwMode="auto">
            <a:xfrm>
              <a:off x="4551" y="4304"/>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countries</a:t>
              </a:r>
              <a:endParaRPr lang="en-US"/>
            </a:p>
          </xdr:txBody>
        </xdr:sp>
        <xdr:sp macro="" textlink="">
          <xdr:nvSpPr>
            <xdr:cNvPr id="693463" name="Rectangle 1239"/>
            <xdr:cNvSpPr>
              <a:spLocks noChangeArrowheads="1"/>
            </xdr:cNvSpPr>
          </xdr:nvSpPr>
          <xdr:spPr bwMode="auto">
            <a:xfrm>
              <a:off x="5456"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around</a:t>
              </a:r>
              <a:endParaRPr lang="en-US"/>
            </a:p>
          </xdr:txBody>
        </xdr:sp>
        <xdr:sp macro="" textlink="">
          <xdr:nvSpPr>
            <xdr:cNvPr id="693462" name="Rectangle 1238"/>
            <xdr:cNvSpPr>
              <a:spLocks noChangeArrowheads="1"/>
            </xdr:cNvSpPr>
          </xdr:nvSpPr>
          <xdr:spPr bwMode="auto">
            <a:xfrm>
              <a:off x="6154"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61" name="Rectangle 1237"/>
            <xdr:cNvSpPr>
              <a:spLocks noChangeArrowheads="1"/>
            </xdr:cNvSpPr>
          </xdr:nvSpPr>
          <xdr:spPr bwMode="auto">
            <a:xfrm>
              <a:off x="6542" y="4304"/>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world.</a:t>
              </a:r>
              <a:endParaRPr lang="en-US"/>
            </a:p>
          </xdr:txBody>
        </xdr:sp>
        <xdr:sp macro="" textlink="">
          <xdr:nvSpPr>
            <xdr:cNvPr id="693460" name="Rectangle 1236"/>
            <xdr:cNvSpPr>
              <a:spLocks noChangeArrowheads="1"/>
            </xdr:cNvSpPr>
          </xdr:nvSpPr>
          <xdr:spPr bwMode="auto">
            <a:xfrm>
              <a:off x="7162" y="4304"/>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9" name="Rectangle 1235"/>
            <xdr:cNvSpPr>
              <a:spLocks noChangeArrowheads="1"/>
            </xdr:cNvSpPr>
          </xdr:nvSpPr>
          <xdr:spPr bwMode="auto">
            <a:xfrm>
              <a:off x="7615" y="4304"/>
              <a:ext cx="109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International</a:t>
              </a:r>
              <a:endParaRPr lang="en-US"/>
            </a:p>
          </xdr:txBody>
        </xdr:sp>
        <xdr:sp macro="" textlink="">
          <xdr:nvSpPr>
            <xdr:cNvPr id="693458" name="Rectangle 1234"/>
            <xdr:cNvSpPr>
              <a:spLocks noChangeArrowheads="1"/>
            </xdr:cNvSpPr>
          </xdr:nvSpPr>
          <xdr:spPr bwMode="auto">
            <a:xfrm>
              <a:off x="87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57" name="Rectangle 1233"/>
            <xdr:cNvSpPr>
              <a:spLocks noChangeArrowheads="1"/>
            </xdr:cNvSpPr>
          </xdr:nvSpPr>
          <xdr:spPr bwMode="auto">
            <a:xfrm>
              <a:off x="39" y="4549"/>
              <a:ext cx="112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Organization</a:t>
              </a:r>
              <a:endParaRPr lang="en-US"/>
            </a:p>
          </xdr:txBody>
        </xdr:sp>
        <xdr:sp macro="" textlink="">
          <xdr:nvSpPr>
            <xdr:cNvPr id="693456" name="Rectangle 1232"/>
            <xdr:cNvSpPr>
              <a:spLocks noChangeArrowheads="1"/>
            </xdr:cNvSpPr>
          </xdr:nvSpPr>
          <xdr:spPr bwMode="auto">
            <a:xfrm>
              <a:off x="1176" y="4549"/>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(ILO)</a:t>
              </a:r>
              <a:endParaRPr lang="en-US"/>
            </a:p>
          </xdr:txBody>
        </xdr:sp>
        <xdr:sp macro="" textlink="">
          <xdr:nvSpPr>
            <xdr:cNvPr id="693455" name="Rectangle 1231"/>
            <xdr:cNvSpPr>
              <a:spLocks noChangeArrowheads="1"/>
            </xdr:cNvSpPr>
          </xdr:nvSpPr>
          <xdr:spPr bwMode="auto">
            <a:xfrm>
              <a:off x="1668" y="454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454" name="Rectangle 1230"/>
            <xdr:cNvSpPr>
              <a:spLocks noChangeArrowheads="1"/>
            </xdr:cNvSpPr>
          </xdr:nvSpPr>
          <xdr:spPr bwMode="auto">
            <a:xfrm>
              <a:off x="2043" y="4549"/>
              <a:ext cx="8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published</a:t>
              </a:r>
              <a:endParaRPr lang="en-US"/>
            </a:p>
          </xdr:txBody>
        </xdr:sp>
        <xdr:sp macro="" textlink="">
          <xdr:nvSpPr>
            <xdr:cNvPr id="693453" name="Rectangle 1229"/>
            <xdr:cNvSpPr>
              <a:spLocks noChangeArrowheads="1"/>
            </xdr:cNvSpPr>
          </xdr:nvSpPr>
          <xdr:spPr bwMode="auto">
            <a:xfrm>
              <a:off x="2909" y="4549"/>
              <a:ext cx="157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recommendations</a:t>
              </a:r>
              <a:endParaRPr lang="en-US"/>
            </a:p>
          </xdr:txBody>
        </xdr:sp>
        <xdr:sp macro="" textlink="">
          <xdr:nvSpPr>
            <xdr:cNvPr id="693452" name="Rectangle 1228"/>
            <xdr:cNvSpPr>
              <a:spLocks noChangeArrowheads="1"/>
            </xdr:cNvSpPr>
          </xdr:nvSpPr>
          <xdr:spPr bwMode="auto">
            <a:xfrm>
              <a:off x="4499" y="4549"/>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concerning</a:t>
              </a:r>
              <a:endParaRPr lang="en-US"/>
            </a:p>
          </xdr:txBody>
        </xdr:sp>
        <xdr:sp macro="" textlink="">
          <xdr:nvSpPr>
            <xdr:cNvPr id="693451" name="Rectangle 1227"/>
            <xdr:cNvSpPr>
              <a:spLocks noChangeArrowheads="1"/>
            </xdr:cNvSpPr>
          </xdr:nvSpPr>
          <xdr:spPr bwMode="auto">
            <a:xfrm>
              <a:off x="5494" y="454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0" name="Rectangle 1226"/>
            <xdr:cNvSpPr>
              <a:spLocks noChangeArrowheads="1"/>
            </xdr:cNvSpPr>
          </xdr:nvSpPr>
          <xdr:spPr bwMode="auto">
            <a:xfrm>
              <a:off x="5818" y="4549"/>
              <a:ext cx="89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449" name="Rectangle 1225"/>
            <xdr:cNvSpPr>
              <a:spLocks noChangeArrowheads="1"/>
            </xdr:cNvSpPr>
          </xdr:nvSpPr>
          <xdr:spPr bwMode="auto">
            <a:xfrm>
              <a:off x="6722" y="4549"/>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48" name="Rectangle 1224"/>
            <xdr:cNvSpPr>
              <a:spLocks noChangeArrowheads="1"/>
            </xdr:cNvSpPr>
          </xdr:nvSpPr>
          <xdr:spPr bwMode="auto">
            <a:xfrm>
              <a:off x="6942" y="4549"/>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47" name="Rectangle 1223"/>
            <xdr:cNvSpPr>
              <a:spLocks noChangeArrowheads="1"/>
            </xdr:cNvSpPr>
          </xdr:nvSpPr>
          <xdr:spPr bwMode="auto">
            <a:xfrm>
              <a:off x="7214" y="4549"/>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46" name="Rectangle 1222"/>
            <xdr:cNvSpPr>
              <a:spLocks noChangeArrowheads="1"/>
            </xdr:cNvSpPr>
          </xdr:nvSpPr>
          <xdr:spPr bwMode="auto">
            <a:xfrm>
              <a:off x="7692"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5" name="Rectangle 1221"/>
            <xdr:cNvSpPr>
              <a:spLocks noChangeArrowheads="1"/>
            </xdr:cNvSpPr>
          </xdr:nvSpPr>
          <xdr:spPr bwMode="auto">
            <a:xfrm>
              <a:off x="7899" y="4549"/>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4" name="Rectangle 1220"/>
            <xdr:cNvSpPr>
              <a:spLocks noChangeArrowheads="1"/>
            </xdr:cNvSpPr>
          </xdr:nvSpPr>
          <xdr:spPr bwMode="auto">
            <a:xfrm>
              <a:off x="8364" y="454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43" name="Rectangle 1219"/>
            <xdr:cNvSpPr>
              <a:spLocks noChangeArrowheads="1"/>
            </xdr:cNvSpPr>
          </xdr:nvSpPr>
          <xdr:spPr bwMode="auto">
            <a:xfrm>
              <a:off x="8765" y="454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2" name="Rectangle 1218"/>
            <xdr:cNvSpPr>
              <a:spLocks noChangeArrowheads="1"/>
            </xdr:cNvSpPr>
          </xdr:nvSpPr>
          <xdr:spPr bwMode="auto">
            <a:xfrm>
              <a:off x="9179"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1" name="Rectangle 1217"/>
            <xdr:cNvSpPr>
              <a:spLocks noChangeArrowheads="1"/>
            </xdr:cNvSpPr>
          </xdr:nvSpPr>
          <xdr:spPr bwMode="auto">
            <a:xfrm>
              <a:off x="39" y="4795"/>
              <a:ext cx="65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Cayman Islands uses internationally agreed concepts and definitions.   </a:t>
              </a:r>
              <a:endParaRPr lang="en-US"/>
            </a:p>
          </xdr:txBody>
        </xdr:sp>
        <xdr:sp macro="" textlink="">
          <xdr:nvSpPr>
            <xdr:cNvPr id="693440" name="Rectangle 1216"/>
            <xdr:cNvSpPr>
              <a:spLocks noChangeArrowheads="1"/>
            </xdr:cNvSpPr>
          </xdr:nvSpPr>
          <xdr:spPr bwMode="auto">
            <a:xfrm>
              <a:off x="39" y="5260"/>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9" name="Rectangle 1215"/>
            <xdr:cNvSpPr>
              <a:spLocks noChangeArrowheads="1"/>
            </xdr:cNvSpPr>
          </xdr:nvSpPr>
          <xdr:spPr bwMode="auto">
            <a:xfrm>
              <a:off x="427" y="5260"/>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38" name="Rectangle 1214"/>
            <xdr:cNvSpPr>
              <a:spLocks noChangeArrowheads="1"/>
            </xdr:cNvSpPr>
          </xdr:nvSpPr>
          <xdr:spPr bwMode="auto">
            <a:xfrm>
              <a:off x="840" y="5260"/>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437" name="Rectangle 1213"/>
            <xdr:cNvSpPr>
              <a:spLocks noChangeArrowheads="1"/>
            </xdr:cNvSpPr>
          </xdr:nvSpPr>
          <xdr:spPr bwMode="auto">
            <a:xfrm>
              <a:off x="1254" y="5260"/>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reported</a:t>
              </a:r>
              <a:endParaRPr lang="en-US"/>
            </a:p>
          </xdr:txBody>
        </xdr:sp>
        <xdr:sp macro="" textlink="">
          <xdr:nvSpPr>
            <xdr:cNvPr id="693436" name="Rectangle 1212"/>
            <xdr:cNvSpPr>
              <a:spLocks noChangeArrowheads="1"/>
            </xdr:cNvSpPr>
          </xdr:nvSpPr>
          <xdr:spPr bwMode="auto">
            <a:xfrm>
              <a:off x="2017" y="52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35" name="Rectangle 1211"/>
            <xdr:cNvSpPr>
              <a:spLocks noChangeArrowheads="1"/>
            </xdr:cNvSpPr>
          </xdr:nvSpPr>
          <xdr:spPr bwMode="auto">
            <a:xfrm>
              <a:off x="2224" y="52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4" name="Rectangle 1210"/>
            <xdr:cNvSpPr>
              <a:spLocks noChangeArrowheads="1"/>
            </xdr:cNvSpPr>
          </xdr:nvSpPr>
          <xdr:spPr bwMode="auto">
            <a:xfrm>
              <a:off x="2547" y="5260"/>
              <a:ext cx="97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Economics</a:t>
              </a:r>
              <a:endParaRPr lang="en-US"/>
            </a:p>
          </xdr:txBody>
        </xdr:sp>
        <xdr:sp macro="" textlink="">
          <xdr:nvSpPr>
            <xdr:cNvPr id="693433" name="Rectangle 1209"/>
            <xdr:cNvSpPr>
              <a:spLocks noChangeArrowheads="1"/>
            </xdr:cNvSpPr>
          </xdr:nvSpPr>
          <xdr:spPr bwMode="auto">
            <a:xfrm>
              <a:off x="355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32" name="Rectangle 1208"/>
            <xdr:cNvSpPr>
              <a:spLocks noChangeArrowheads="1"/>
            </xdr:cNvSpPr>
          </xdr:nvSpPr>
          <xdr:spPr bwMode="auto">
            <a:xfrm>
              <a:off x="3930" y="5260"/>
              <a:ext cx="7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Statistics</a:t>
              </a:r>
              <a:endParaRPr lang="en-US"/>
            </a:p>
          </xdr:txBody>
        </xdr:sp>
        <xdr:sp macro="" textlink="">
          <xdr:nvSpPr>
            <xdr:cNvPr id="693431" name="Rectangle 1207"/>
            <xdr:cNvSpPr>
              <a:spLocks noChangeArrowheads="1"/>
            </xdr:cNvSpPr>
          </xdr:nvSpPr>
          <xdr:spPr bwMode="auto">
            <a:xfrm>
              <a:off x="4757" y="5260"/>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Office</a:t>
              </a:r>
              <a:endParaRPr lang="en-US"/>
            </a:p>
          </xdr:txBody>
        </xdr:sp>
        <xdr:sp macro="" textlink="">
          <xdr:nvSpPr>
            <xdr:cNvPr id="693430" name="Rectangle 1206"/>
            <xdr:cNvSpPr>
              <a:spLocks noChangeArrowheads="1"/>
            </xdr:cNvSpPr>
          </xdr:nvSpPr>
          <xdr:spPr bwMode="auto">
            <a:xfrm>
              <a:off x="5326" y="52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429" name="Rectangle 1205"/>
            <xdr:cNvSpPr>
              <a:spLocks noChangeArrowheads="1"/>
            </xdr:cNvSpPr>
          </xdr:nvSpPr>
          <xdr:spPr bwMode="auto">
            <a:xfrm>
              <a:off x="5921" y="5260"/>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28" name="Rectangle 1204"/>
            <xdr:cNvSpPr>
              <a:spLocks noChangeArrowheads="1"/>
            </xdr:cNvSpPr>
          </xdr:nvSpPr>
          <xdr:spPr bwMode="auto">
            <a:xfrm>
              <a:off x="6257" y="5260"/>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treated</a:t>
              </a:r>
              <a:endParaRPr lang="en-US"/>
            </a:p>
          </xdr:txBody>
        </xdr:sp>
        <xdr:sp macro="" textlink="">
          <xdr:nvSpPr>
            <xdr:cNvPr id="693427" name="Rectangle 1203"/>
            <xdr:cNvSpPr>
              <a:spLocks noChangeArrowheads="1"/>
            </xdr:cNvSpPr>
          </xdr:nvSpPr>
          <xdr:spPr bwMode="auto">
            <a:xfrm>
              <a:off x="6891" y="5260"/>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26" name="Rectangle 1202"/>
            <xdr:cNvSpPr>
              <a:spLocks noChangeArrowheads="1"/>
            </xdr:cNvSpPr>
          </xdr:nvSpPr>
          <xdr:spPr bwMode="auto">
            <a:xfrm>
              <a:off x="7097" y="5260"/>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strict</a:t>
              </a:r>
              <a:endParaRPr lang="en-US"/>
            </a:p>
          </xdr:txBody>
        </xdr:sp>
        <xdr:sp macro="" textlink="">
          <xdr:nvSpPr>
            <xdr:cNvPr id="693425" name="Rectangle 1201"/>
            <xdr:cNvSpPr>
              <a:spLocks noChangeArrowheads="1"/>
            </xdr:cNvSpPr>
          </xdr:nvSpPr>
          <xdr:spPr bwMode="auto">
            <a:xfrm>
              <a:off x="7563" y="5260"/>
              <a:ext cx="9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424" name="Rectangle 1200"/>
            <xdr:cNvSpPr>
              <a:spLocks noChangeArrowheads="1"/>
            </xdr:cNvSpPr>
          </xdr:nvSpPr>
          <xdr:spPr bwMode="auto">
            <a:xfrm>
              <a:off x="854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23" name="Rectangle 1199"/>
            <xdr:cNvSpPr>
              <a:spLocks noChangeArrowheads="1"/>
            </xdr:cNvSpPr>
          </xdr:nvSpPr>
          <xdr:spPr bwMode="auto">
            <a:xfrm>
              <a:off x="8907" y="52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22" name="Rectangle 1198"/>
            <xdr:cNvSpPr>
              <a:spLocks noChangeArrowheads="1"/>
            </xdr:cNvSpPr>
          </xdr:nvSpPr>
          <xdr:spPr bwMode="auto">
            <a:xfrm>
              <a:off x="39" y="5506"/>
              <a:ext cx="53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 statistical purposes and published in aggregate form only.</a:t>
              </a:r>
              <a:endParaRPr lang="en-US"/>
            </a:p>
          </xdr:txBody>
        </xdr:sp>
        <xdr:sp macro="" textlink="">
          <xdr:nvSpPr>
            <xdr:cNvPr id="693421" name="Rectangle 1197"/>
            <xdr:cNvSpPr>
              <a:spLocks noChangeArrowheads="1"/>
            </xdr:cNvSpPr>
          </xdr:nvSpPr>
          <xdr:spPr bwMode="auto">
            <a:xfrm>
              <a:off x="39" y="603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20" name="Rectangle 1196"/>
            <xdr:cNvSpPr>
              <a:spLocks noChangeArrowheads="1"/>
            </xdr:cNvSpPr>
          </xdr:nvSpPr>
          <xdr:spPr bwMode="auto">
            <a:xfrm>
              <a:off x="207" y="603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19" name="Rectangle 1195"/>
            <xdr:cNvSpPr>
              <a:spLocks noChangeArrowheads="1"/>
            </xdr:cNvSpPr>
          </xdr:nvSpPr>
          <xdr:spPr bwMode="auto">
            <a:xfrm>
              <a:off x="711" y="603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18" name="Rectangle 1194"/>
            <xdr:cNvSpPr>
              <a:spLocks noChangeArrowheads="1"/>
            </xdr:cNvSpPr>
          </xdr:nvSpPr>
          <xdr:spPr bwMode="auto">
            <a:xfrm>
              <a:off x="995" y="603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17" name="Rectangle 1193"/>
            <xdr:cNvSpPr>
              <a:spLocks noChangeArrowheads="1"/>
            </xdr:cNvSpPr>
          </xdr:nvSpPr>
          <xdr:spPr bwMode="auto">
            <a:xfrm>
              <a:off x="1810" y="603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16" name="Rectangle 1192"/>
            <xdr:cNvSpPr>
              <a:spLocks noChangeArrowheads="1"/>
            </xdr:cNvSpPr>
          </xdr:nvSpPr>
          <xdr:spPr bwMode="auto">
            <a:xfrm>
              <a:off x="2198"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5" name="Rectangle 1191"/>
            <xdr:cNvSpPr>
              <a:spLocks noChangeArrowheads="1"/>
            </xdr:cNvSpPr>
          </xdr:nvSpPr>
          <xdr:spPr bwMode="auto">
            <a:xfrm>
              <a:off x="2534" y="6036"/>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14" name="Rectangle 1190"/>
            <xdr:cNvSpPr>
              <a:spLocks noChangeArrowheads="1"/>
            </xdr:cNvSpPr>
          </xdr:nvSpPr>
          <xdr:spPr bwMode="auto">
            <a:xfrm>
              <a:off x="318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13" name="Rectangle 1189"/>
            <xdr:cNvSpPr>
              <a:spLocks noChangeArrowheads="1"/>
            </xdr:cNvSpPr>
          </xdr:nvSpPr>
          <xdr:spPr bwMode="auto">
            <a:xfrm>
              <a:off x="3646"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2" name="Rectangle 1188"/>
            <xdr:cNvSpPr>
              <a:spLocks noChangeArrowheads="1"/>
            </xdr:cNvSpPr>
          </xdr:nvSpPr>
          <xdr:spPr bwMode="auto">
            <a:xfrm>
              <a:off x="3982" y="603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11" name="Rectangle 1187"/>
            <xdr:cNvSpPr>
              <a:spLocks noChangeArrowheads="1"/>
            </xdr:cNvSpPr>
          </xdr:nvSpPr>
          <xdr:spPr bwMode="auto">
            <a:xfrm>
              <a:off x="4408"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10" name="Rectangle 1186"/>
            <xdr:cNvSpPr>
              <a:spLocks noChangeArrowheads="1"/>
            </xdr:cNvSpPr>
          </xdr:nvSpPr>
          <xdr:spPr bwMode="auto">
            <a:xfrm>
              <a:off x="4757" y="6036"/>
              <a:ext cx="9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estimates</a:t>
              </a:r>
              <a:endParaRPr lang="en-US"/>
            </a:p>
          </xdr:txBody>
        </xdr:sp>
        <xdr:sp macro="" textlink="">
          <xdr:nvSpPr>
            <xdr:cNvPr id="693409" name="Rectangle 1185"/>
            <xdr:cNvSpPr>
              <a:spLocks noChangeArrowheads="1"/>
            </xdr:cNvSpPr>
          </xdr:nvSpPr>
          <xdr:spPr bwMode="auto">
            <a:xfrm>
              <a:off x="5637" y="6036"/>
              <a:ext cx="5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
              </a:r>
              <a:endParaRPr lang="en-US"/>
            </a:p>
          </xdr:txBody>
        </xdr:sp>
        <xdr:sp macro="" textlink="">
          <xdr:nvSpPr>
            <xdr:cNvPr id="693408" name="Rectangle 1184"/>
            <xdr:cNvSpPr>
              <a:spLocks noChangeArrowheads="1"/>
            </xdr:cNvSpPr>
          </xdr:nvSpPr>
          <xdr:spPr bwMode="auto">
            <a:xfrm>
              <a:off x="5766" y="603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07" name="Rectangle 1183"/>
            <xdr:cNvSpPr>
              <a:spLocks noChangeArrowheads="1"/>
            </xdr:cNvSpPr>
          </xdr:nvSpPr>
          <xdr:spPr bwMode="auto">
            <a:xfrm>
              <a:off x="649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06" name="Rectangle 1182"/>
            <xdr:cNvSpPr>
              <a:spLocks noChangeArrowheads="1"/>
            </xdr:cNvSpPr>
          </xdr:nvSpPr>
          <xdr:spPr bwMode="auto">
            <a:xfrm>
              <a:off x="6955" y="6036"/>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05" name="Rectangle 1181"/>
            <xdr:cNvSpPr>
              <a:spLocks noChangeArrowheads="1"/>
            </xdr:cNvSpPr>
          </xdr:nvSpPr>
          <xdr:spPr bwMode="auto">
            <a:xfrm>
              <a:off x="7653" y="603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04" name="Rectangle 1180"/>
            <xdr:cNvSpPr>
              <a:spLocks noChangeArrowheads="1"/>
            </xdr:cNvSpPr>
          </xdr:nvSpPr>
          <xdr:spPr bwMode="auto">
            <a:xfrm>
              <a:off x="8390"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grpSp>
      <xdr:grpSp>
        <xdr:nvGrpSpPr>
          <xdr:cNvPr id="693202" name="Group 978"/>
          <xdr:cNvGrpSpPr>
            <a:grpSpLocks/>
          </xdr:cNvGrpSpPr>
        </xdr:nvGrpSpPr>
        <xdr:grpSpPr bwMode="auto">
          <a:xfrm>
            <a:off x="39" y="6036"/>
            <a:ext cx="9354" cy="4665"/>
            <a:chOff x="39" y="6036"/>
            <a:chExt cx="9125" cy="4217"/>
          </a:xfrm>
        </xdr:grpSpPr>
        <xdr:sp macro="" textlink="">
          <xdr:nvSpPr>
            <xdr:cNvPr id="693402" name="Rectangle 1178"/>
            <xdr:cNvSpPr>
              <a:spLocks noChangeArrowheads="1"/>
            </xdr:cNvSpPr>
          </xdr:nvSpPr>
          <xdr:spPr bwMode="auto">
            <a:xfrm>
              <a:off x="8739" y="6036"/>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always</a:t>
              </a:r>
              <a:endParaRPr lang="en-US"/>
            </a:p>
          </xdr:txBody>
        </xdr:sp>
        <xdr:sp macro="" textlink="">
          <xdr:nvSpPr>
            <xdr:cNvPr id="693401" name="Rectangle 1177"/>
            <xdr:cNvSpPr>
              <a:spLocks noChangeArrowheads="1"/>
            </xdr:cNvSpPr>
          </xdr:nvSpPr>
          <xdr:spPr bwMode="auto">
            <a:xfrm>
              <a:off x="39" y="629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subject</a:t>
              </a:r>
              <a:endParaRPr lang="en-US"/>
            </a:p>
          </xdr:txBody>
        </xdr:sp>
        <xdr:sp macro="" textlink="">
          <xdr:nvSpPr>
            <xdr:cNvPr id="693400" name="Rectangle 1176"/>
            <xdr:cNvSpPr>
              <a:spLocks noChangeArrowheads="1"/>
            </xdr:cNvSpPr>
          </xdr:nvSpPr>
          <xdr:spPr bwMode="auto">
            <a:xfrm>
              <a:off x="711"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99" name="Rectangle 1175"/>
            <xdr:cNvSpPr>
              <a:spLocks noChangeArrowheads="1"/>
            </xdr:cNvSpPr>
          </xdr:nvSpPr>
          <xdr:spPr bwMode="auto">
            <a:xfrm>
              <a:off x="931" y="6294"/>
              <a:ext cx="48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some</a:t>
              </a:r>
              <a:endParaRPr lang="en-US"/>
            </a:p>
          </xdr:txBody>
        </xdr:sp>
        <xdr:sp macro="" textlink="">
          <xdr:nvSpPr>
            <xdr:cNvPr id="693398" name="Rectangle 1174"/>
            <xdr:cNvSpPr>
              <a:spLocks noChangeArrowheads="1"/>
            </xdr:cNvSpPr>
          </xdr:nvSpPr>
          <xdr:spPr bwMode="auto">
            <a:xfrm>
              <a:off x="1474" y="6294"/>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97" name="Rectangle 1173"/>
            <xdr:cNvSpPr>
              <a:spLocks noChangeArrowheads="1"/>
            </xdr:cNvSpPr>
          </xdr:nvSpPr>
          <xdr:spPr bwMode="auto">
            <a:xfrm>
              <a:off x="2456" y="6294"/>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because</a:t>
              </a:r>
              <a:endParaRPr lang="en-US"/>
            </a:p>
          </xdr:txBody>
        </xdr:sp>
        <xdr:sp macro="" textlink="">
          <xdr:nvSpPr>
            <xdr:cNvPr id="693396" name="Rectangle 1172"/>
            <xdr:cNvSpPr>
              <a:spLocks noChangeArrowheads="1"/>
            </xdr:cNvSpPr>
          </xdr:nvSpPr>
          <xdr:spPr bwMode="auto">
            <a:xfrm>
              <a:off x="3245" y="629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only</a:t>
              </a:r>
              <a:endParaRPr lang="en-US"/>
            </a:p>
          </xdr:txBody>
        </xdr:sp>
        <xdr:sp macro="" textlink="">
          <xdr:nvSpPr>
            <xdr:cNvPr id="693395" name="Rectangle 1171"/>
            <xdr:cNvSpPr>
              <a:spLocks noChangeArrowheads="1"/>
            </xdr:cNvSpPr>
          </xdr:nvSpPr>
          <xdr:spPr bwMode="auto">
            <a:xfrm>
              <a:off x="3646" y="6294"/>
              <a:ext cx="1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394" name="Rectangle 1170"/>
            <xdr:cNvSpPr>
              <a:spLocks noChangeArrowheads="1"/>
            </xdr:cNvSpPr>
          </xdr:nvSpPr>
          <xdr:spPr bwMode="auto">
            <a:xfrm>
              <a:off x="3814" y="6294"/>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part</a:t>
              </a:r>
              <a:endParaRPr lang="en-US"/>
            </a:p>
          </xdr:txBody>
        </xdr:sp>
        <xdr:sp macro="" textlink="">
          <xdr:nvSpPr>
            <xdr:cNvPr id="693393" name="Rectangle 1169"/>
            <xdr:cNvSpPr>
              <a:spLocks noChangeArrowheads="1"/>
            </xdr:cNvSpPr>
          </xdr:nvSpPr>
          <xdr:spPr bwMode="auto">
            <a:xfrm>
              <a:off x="4202"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392" name="Rectangle 1168"/>
            <xdr:cNvSpPr>
              <a:spLocks noChangeArrowheads="1"/>
            </xdr:cNvSpPr>
          </xdr:nvSpPr>
          <xdr:spPr bwMode="auto">
            <a:xfrm>
              <a:off x="4434"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91" name="Rectangle 1167"/>
            <xdr:cNvSpPr>
              <a:spLocks noChangeArrowheads="1"/>
            </xdr:cNvSpPr>
          </xdr:nvSpPr>
          <xdr:spPr bwMode="auto">
            <a:xfrm>
              <a:off x="4757"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total</a:t>
              </a:r>
              <a:endParaRPr lang="en-US"/>
            </a:p>
          </xdr:txBody>
        </xdr:sp>
        <xdr:sp macro="" textlink="">
          <xdr:nvSpPr>
            <xdr:cNvPr id="693390" name="Rectangle 1166"/>
            <xdr:cNvSpPr>
              <a:spLocks noChangeArrowheads="1"/>
            </xdr:cNvSpPr>
          </xdr:nvSpPr>
          <xdr:spPr bwMode="auto">
            <a:xfrm>
              <a:off x="5184" y="6294"/>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389" name="Rectangle 1165"/>
            <xdr:cNvSpPr>
              <a:spLocks noChangeArrowheads="1"/>
            </xdr:cNvSpPr>
          </xdr:nvSpPr>
          <xdr:spPr bwMode="auto">
            <a:xfrm>
              <a:off x="5559" y="6294"/>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been</a:t>
              </a:r>
              <a:endParaRPr lang="en-US"/>
            </a:p>
          </xdr:txBody>
        </xdr:sp>
        <xdr:sp macro="" textlink="">
          <xdr:nvSpPr>
            <xdr:cNvPr id="693388" name="Rectangle 1164"/>
            <xdr:cNvSpPr>
              <a:spLocks noChangeArrowheads="1"/>
            </xdr:cNvSpPr>
          </xdr:nvSpPr>
          <xdr:spPr bwMode="auto">
            <a:xfrm>
              <a:off x="6050" y="6294"/>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measured.</a:t>
              </a:r>
              <a:endParaRPr lang="en-US"/>
            </a:p>
          </xdr:txBody>
        </xdr:sp>
        <xdr:sp macro="" textlink="">
          <xdr:nvSpPr>
            <xdr:cNvPr id="693387" name="Rectangle 1163"/>
            <xdr:cNvSpPr>
              <a:spLocks noChangeArrowheads="1"/>
            </xdr:cNvSpPr>
          </xdr:nvSpPr>
          <xdr:spPr bwMode="auto">
            <a:xfrm>
              <a:off x="7020"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386" name="Rectangle 1162"/>
            <xdr:cNvSpPr>
              <a:spLocks noChangeArrowheads="1"/>
            </xdr:cNvSpPr>
          </xdr:nvSpPr>
          <xdr:spPr bwMode="auto">
            <a:xfrm>
              <a:off x="7459" y="6294"/>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85" name="Rectangle 1161"/>
            <xdr:cNvSpPr>
              <a:spLocks noChangeArrowheads="1"/>
            </xdr:cNvSpPr>
          </xdr:nvSpPr>
          <xdr:spPr bwMode="auto">
            <a:xfrm>
              <a:off x="7666" y="6294"/>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84" name="Rectangle 1160"/>
            <xdr:cNvSpPr>
              <a:spLocks noChangeArrowheads="1"/>
            </xdr:cNvSpPr>
          </xdr:nvSpPr>
          <xdr:spPr bwMode="auto">
            <a:xfrm>
              <a:off x="8235"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3" name="Rectangle 1159"/>
            <xdr:cNvSpPr>
              <a:spLocks noChangeArrowheads="1"/>
            </xdr:cNvSpPr>
          </xdr:nvSpPr>
          <xdr:spPr bwMode="auto">
            <a:xfrm>
              <a:off x="8558" y="6294"/>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sampling</a:t>
              </a:r>
              <a:endParaRPr lang="en-US"/>
            </a:p>
          </xdr:txBody>
        </xdr:sp>
        <xdr:sp macro="" textlink="">
          <xdr:nvSpPr>
            <xdr:cNvPr id="693382" name="Rectangle 1158"/>
            <xdr:cNvSpPr>
              <a:spLocks noChangeArrowheads="1"/>
            </xdr:cNvSpPr>
          </xdr:nvSpPr>
          <xdr:spPr bwMode="auto">
            <a:xfrm>
              <a:off x="39"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error.</a:t>
              </a:r>
              <a:endParaRPr lang="en-US"/>
            </a:p>
          </xdr:txBody>
        </xdr:sp>
        <xdr:sp macro="" textlink="">
          <xdr:nvSpPr>
            <xdr:cNvPr id="693381" name="Rectangle 1157"/>
            <xdr:cNvSpPr>
              <a:spLocks noChangeArrowheads="1"/>
            </xdr:cNvSpPr>
          </xdr:nvSpPr>
          <xdr:spPr bwMode="auto">
            <a:xfrm>
              <a:off x="569" y="6540"/>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0" name="Rectangle 1156"/>
            <xdr:cNvSpPr>
              <a:spLocks noChangeArrowheads="1"/>
            </xdr:cNvSpPr>
          </xdr:nvSpPr>
          <xdr:spPr bwMode="auto">
            <a:xfrm>
              <a:off x="970" y="654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79" name="Rectangle 1155"/>
            <xdr:cNvSpPr>
              <a:spLocks noChangeArrowheads="1"/>
            </xdr:cNvSpPr>
          </xdr:nvSpPr>
          <xdr:spPr bwMode="auto">
            <a:xfrm>
              <a:off x="1965" y="6540"/>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78" name="Rectangle 1154"/>
            <xdr:cNvSpPr>
              <a:spLocks noChangeArrowheads="1"/>
            </xdr:cNvSpPr>
          </xdr:nvSpPr>
          <xdr:spPr bwMode="auto">
            <a:xfrm>
              <a:off x="2185"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7" name="Rectangle 1153"/>
            <xdr:cNvSpPr>
              <a:spLocks noChangeArrowheads="1"/>
            </xdr:cNvSpPr>
          </xdr:nvSpPr>
          <xdr:spPr bwMode="auto">
            <a:xfrm>
              <a:off x="2521" y="6540"/>
              <a:ext cx="84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376" name="Rectangle 1152"/>
            <xdr:cNvSpPr>
              <a:spLocks noChangeArrowheads="1"/>
            </xdr:cNvSpPr>
          </xdr:nvSpPr>
          <xdr:spPr bwMode="auto">
            <a:xfrm>
              <a:off x="3426" y="6540"/>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can</a:t>
              </a:r>
              <a:endParaRPr lang="en-US"/>
            </a:p>
          </xdr:txBody>
        </xdr:sp>
        <xdr:sp macro="" textlink="">
          <xdr:nvSpPr>
            <xdr:cNvPr id="693375" name="Rectangle 1151"/>
            <xdr:cNvSpPr>
              <a:spLocks noChangeArrowheads="1"/>
            </xdr:cNvSpPr>
          </xdr:nvSpPr>
          <xdr:spPr bwMode="auto">
            <a:xfrm>
              <a:off x="3814" y="654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374" name="Rectangle 1150"/>
            <xdr:cNvSpPr>
              <a:spLocks noChangeArrowheads="1"/>
            </xdr:cNvSpPr>
          </xdr:nvSpPr>
          <xdr:spPr bwMode="auto">
            <a:xfrm>
              <a:off x="4098" y="6540"/>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calculated</a:t>
              </a:r>
              <a:endParaRPr lang="en-US"/>
            </a:p>
          </xdr:txBody>
        </xdr:sp>
        <xdr:sp macro="" textlink="">
          <xdr:nvSpPr>
            <xdr:cNvPr id="693373" name="Rectangle 1149"/>
            <xdr:cNvSpPr>
              <a:spLocks noChangeArrowheads="1"/>
            </xdr:cNvSpPr>
          </xdr:nvSpPr>
          <xdr:spPr bwMode="auto">
            <a:xfrm>
              <a:off x="5029" y="6540"/>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72" name="Rectangle 1148"/>
            <xdr:cNvSpPr>
              <a:spLocks noChangeArrowheads="1"/>
            </xdr:cNvSpPr>
          </xdr:nvSpPr>
          <xdr:spPr bwMode="auto">
            <a:xfrm>
              <a:off x="5417"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1" name="Rectangle 1147"/>
            <xdr:cNvSpPr>
              <a:spLocks noChangeArrowheads="1"/>
            </xdr:cNvSpPr>
          </xdr:nvSpPr>
          <xdr:spPr bwMode="auto">
            <a:xfrm>
              <a:off x="5740" y="6540"/>
              <a:ext cx="58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370" name="Rectangle 1146"/>
            <xdr:cNvSpPr>
              <a:spLocks noChangeArrowheads="1"/>
            </xdr:cNvSpPr>
          </xdr:nvSpPr>
          <xdr:spPr bwMode="auto">
            <a:xfrm>
              <a:off x="6386" y="6540"/>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69" name="Rectangle 1145"/>
            <xdr:cNvSpPr>
              <a:spLocks noChangeArrowheads="1"/>
            </xdr:cNvSpPr>
          </xdr:nvSpPr>
          <xdr:spPr bwMode="auto">
            <a:xfrm>
              <a:off x="6774"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given</a:t>
              </a:r>
              <a:endParaRPr lang="en-US"/>
            </a:p>
          </xdr:txBody>
        </xdr:sp>
        <xdr:sp macro="" textlink="">
          <xdr:nvSpPr>
            <xdr:cNvPr id="693368" name="Rectangle 1144"/>
            <xdr:cNvSpPr>
              <a:spLocks noChangeArrowheads="1"/>
            </xdr:cNvSpPr>
          </xdr:nvSpPr>
          <xdr:spPr bwMode="auto">
            <a:xfrm>
              <a:off x="7291"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367" name="Rectangle 1143"/>
            <xdr:cNvSpPr>
              <a:spLocks noChangeArrowheads="1"/>
            </xdr:cNvSpPr>
          </xdr:nvSpPr>
          <xdr:spPr bwMode="auto">
            <a:xfrm>
              <a:off x="7563"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366" name="Rectangle 1142"/>
            <xdr:cNvSpPr>
              <a:spLocks noChangeArrowheads="1"/>
            </xdr:cNvSpPr>
          </xdr:nvSpPr>
          <xdr:spPr bwMode="auto">
            <a:xfrm>
              <a:off x="7847" y="654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65" name="Rectangle 1141"/>
            <xdr:cNvSpPr>
              <a:spLocks noChangeArrowheads="1"/>
            </xdr:cNvSpPr>
          </xdr:nvSpPr>
          <xdr:spPr bwMode="auto">
            <a:xfrm>
              <a:off x="8403" y="6540"/>
              <a:ext cx="9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364" name="Rectangle 1140"/>
            <xdr:cNvSpPr>
              <a:spLocks noChangeArrowheads="1"/>
            </xdr:cNvSpPr>
          </xdr:nvSpPr>
          <xdr:spPr bwMode="auto">
            <a:xfrm>
              <a:off x="39" y="6785"/>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intervals.</a:t>
              </a:r>
              <a:endParaRPr lang="en-US"/>
            </a:p>
          </xdr:txBody>
        </xdr:sp>
        <xdr:sp macro="" textlink="">
          <xdr:nvSpPr>
            <xdr:cNvPr id="693363" name="Rectangle 1139"/>
            <xdr:cNvSpPr>
              <a:spLocks noChangeArrowheads="1"/>
            </xdr:cNvSpPr>
          </xdr:nvSpPr>
          <xdr:spPr bwMode="auto">
            <a:xfrm>
              <a:off x="840" y="6785"/>
              <a:ext cx="29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62" name="Rectangle 1138"/>
            <xdr:cNvSpPr>
              <a:spLocks noChangeArrowheads="1"/>
            </xdr:cNvSpPr>
          </xdr:nvSpPr>
          <xdr:spPr bwMode="auto">
            <a:xfrm>
              <a:off x="1176" y="6785"/>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example</a:t>
              </a:r>
              <a:endParaRPr lang="en-US"/>
            </a:p>
          </xdr:txBody>
        </xdr:sp>
        <xdr:sp macro="" textlink="">
          <xdr:nvSpPr>
            <xdr:cNvPr id="693361" name="Rectangle 1137"/>
            <xdr:cNvSpPr>
              <a:spLocks noChangeArrowheads="1"/>
            </xdr:cNvSpPr>
          </xdr:nvSpPr>
          <xdr:spPr bwMode="auto">
            <a:xfrm>
              <a:off x="195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60" name="Rectangle 1136"/>
            <xdr:cNvSpPr>
              <a:spLocks noChangeArrowheads="1"/>
            </xdr:cNvSpPr>
          </xdr:nvSpPr>
          <xdr:spPr bwMode="auto">
            <a:xfrm>
              <a:off x="2262" y="6785"/>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59" name="Rectangle 1135"/>
            <xdr:cNvSpPr>
              <a:spLocks noChangeArrowheads="1"/>
            </xdr:cNvSpPr>
          </xdr:nvSpPr>
          <xdr:spPr bwMode="auto">
            <a:xfrm>
              <a:off x="3180"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8" name="Rectangle 1134"/>
            <xdr:cNvSpPr>
              <a:spLocks noChangeArrowheads="1"/>
            </xdr:cNvSpPr>
          </xdr:nvSpPr>
          <xdr:spPr bwMode="auto">
            <a:xfrm>
              <a:off x="3374"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57" name="Rectangle 1133"/>
            <xdr:cNvSpPr>
              <a:spLocks noChangeArrowheads="1"/>
            </xdr:cNvSpPr>
          </xdr:nvSpPr>
          <xdr:spPr bwMode="auto">
            <a:xfrm>
              <a:off x="3697" y="6785"/>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56" name="Rectangle 1132"/>
            <xdr:cNvSpPr>
              <a:spLocks noChangeArrowheads="1"/>
            </xdr:cNvSpPr>
          </xdr:nvSpPr>
          <xdr:spPr bwMode="auto">
            <a:xfrm>
              <a:off x="4460" y="6785"/>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55" name="Rectangle 1131"/>
            <xdr:cNvSpPr>
              <a:spLocks noChangeArrowheads="1"/>
            </xdr:cNvSpPr>
          </xdr:nvSpPr>
          <xdr:spPr bwMode="auto">
            <a:xfrm>
              <a:off x="5119" y="6785"/>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354" name="Rectangle 1130"/>
            <xdr:cNvSpPr>
              <a:spLocks noChangeArrowheads="1"/>
            </xdr:cNvSpPr>
          </xdr:nvSpPr>
          <xdr:spPr bwMode="auto">
            <a:xfrm>
              <a:off x="5520" y="6785"/>
              <a:ext cx="85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estimated</a:t>
              </a:r>
              <a:endParaRPr lang="en-US"/>
            </a:p>
          </xdr:txBody>
        </xdr:sp>
        <xdr:sp macro="" textlink="">
          <xdr:nvSpPr>
            <xdr:cNvPr id="693353" name="Rectangle 1129"/>
            <xdr:cNvSpPr>
              <a:spLocks noChangeArrowheads="1"/>
            </xdr:cNvSpPr>
          </xdr:nvSpPr>
          <xdr:spPr bwMode="auto">
            <a:xfrm>
              <a:off x="6412" y="6785"/>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52" name="Rectangle 1128"/>
            <xdr:cNvSpPr>
              <a:spLocks noChangeArrowheads="1"/>
            </xdr:cNvSpPr>
          </xdr:nvSpPr>
          <xdr:spPr bwMode="auto">
            <a:xfrm>
              <a:off x="6619" y="6785"/>
              <a:ext cx="60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57,009</a:t>
              </a:r>
              <a:endParaRPr lang="en-US"/>
            </a:p>
          </xdr:txBody>
        </xdr:sp>
        <xdr:sp macro="" textlink="">
          <xdr:nvSpPr>
            <xdr:cNvPr id="693351" name="Rectangle 1127"/>
            <xdr:cNvSpPr>
              <a:spLocks noChangeArrowheads="1"/>
            </xdr:cNvSpPr>
          </xdr:nvSpPr>
          <xdr:spPr bwMode="auto">
            <a:xfrm>
              <a:off x="7253"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0" name="Rectangle 1126"/>
            <xdr:cNvSpPr>
              <a:spLocks noChangeArrowheads="1"/>
            </xdr:cNvSpPr>
          </xdr:nvSpPr>
          <xdr:spPr bwMode="auto">
            <a:xfrm>
              <a:off x="7446"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9" name="Rectangle 1125"/>
            <xdr:cNvSpPr>
              <a:spLocks noChangeArrowheads="1"/>
            </xdr:cNvSpPr>
          </xdr:nvSpPr>
          <xdr:spPr bwMode="auto">
            <a:xfrm>
              <a:off x="7770" y="6785"/>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2008</a:t>
              </a:r>
              <a:endParaRPr lang="en-US"/>
            </a:p>
          </xdr:txBody>
        </xdr:sp>
        <xdr:sp macro="" textlink="">
          <xdr:nvSpPr>
            <xdr:cNvPr id="693348" name="Rectangle 1124"/>
            <xdr:cNvSpPr>
              <a:spLocks noChangeArrowheads="1"/>
            </xdr:cNvSpPr>
          </xdr:nvSpPr>
          <xdr:spPr bwMode="auto">
            <a:xfrm>
              <a:off x="8235" y="678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7" name="Rectangle 1123"/>
            <xdr:cNvSpPr>
              <a:spLocks noChangeArrowheads="1"/>
            </xdr:cNvSpPr>
          </xdr:nvSpPr>
          <xdr:spPr bwMode="auto">
            <a:xfrm>
              <a:off x="8700" y="678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46" name="Rectangle 1122"/>
            <xdr:cNvSpPr>
              <a:spLocks noChangeArrowheads="1"/>
            </xdr:cNvSpPr>
          </xdr:nvSpPr>
          <xdr:spPr bwMode="auto">
            <a:xfrm>
              <a:off x="906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5" name="Rectangle 1121"/>
            <xdr:cNvSpPr>
              <a:spLocks noChangeArrowheads="1"/>
            </xdr:cNvSpPr>
          </xdr:nvSpPr>
          <xdr:spPr bwMode="auto">
            <a:xfrm>
              <a:off x="39" y="7031"/>
              <a:ext cx="632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95% confidence interval was calculated to be between 55,200 to 58,800.</a:t>
              </a:r>
              <a:endParaRPr lang="en-US"/>
            </a:p>
          </xdr:txBody>
        </xdr:sp>
        <xdr:sp macro="" textlink="">
          <xdr:nvSpPr>
            <xdr:cNvPr id="693344" name="Rectangle 1120"/>
            <xdr:cNvSpPr>
              <a:spLocks noChangeArrowheads="1"/>
            </xdr:cNvSpPr>
          </xdr:nvSpPr>
          <xdr:spPr bwMode="auto">
            <a:xfrm>
              <a:off x="39"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43" name="Rectangle 1119"/>
            <xdr:cNvSpPr>
              <a:spLocks noChangeArrowheads="1"/>
            </xdr:cNvSpPr>
          </xdr:nvSpPr>
          <xdr:spPr bwMode="auto">
            <a:xfrm>
              <a:off x="271"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2" name="Rectangle 1118"/>
            <xdr:cNvSpPr>
              <a:spLocks noChangeArrowheads="1"/>
            </xdr:cNvSpPr>
          </xdr:nvSpPr>
          <xdr:spPr bwMode="auto">
            <a:xfrm>
              <a:off x="621" y="7509"/>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1" name="Rectangle 1117"/>
            <xdr:cNvSpPr>
              <a:spLocks noChangeArrowheads="1"/>
            </xdr:cNvSpPr>
          </xdr:nvSpPr>
          <xdr:spPr bwMode="auto">
            <a:xfrm>
              <a:off x="1112" y="7509"/>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40" name="Rectangle 1116"/>
            <xdr:cNvSpPr>
              <a:spLocks noChangeArrowheads="1"/>
            </xdr:cNvSpPr>
          </xdr:nvSpPr>
          <xdr:spPr bwMode="auto">
            <a:xfrm>
              <a:off x="2056" y="750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339" name="Rectangle 1115"/>
            <xdr:cNvSpPr>
              <a:spLocks noChangeArrowheads="1"/>
            </xdr:cNvSpPr>
          </xdr:nvSpPr>
          <xdr:spPr bwMode="auto">
            <a:xfrm>
              <a:off x="2728"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38" name="Rectangle 1114"/>
            <xdr:cNvSpPr>
              <a:spLocks noChangeArrowheads="1"/>
            </xdr:cNvSpPr>
          </xdr:nvSpPr>
          <xdr:spPr bwMode="auto">
            <a:xfrm>
              <a:off x="3077" y="7509"/>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37" name="Rectangle 1113"/>
            <xdr:cNvSpPr>
              <a:spLocks noChangeArrowheads="1"/>
            </xdr:cNvSpPr>
          </xdr:nvSpPr>
          <xdr:spPr bwMode="auto">
            <a:xfrm>
              <a:off x="3904" y="7509"/>
              <a:ext cx="10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36" name="Rectangle 1112"/>
            <xdr:cNvSpPr>
              <a:spLocks noChangeArrowheads="1"/>
            </xdr:cNvSpPr>
          </xdr:nvSpPr>
          <xdr:spPr bwMode="auto">
            <a:xfrm>
              <a:off x="4964" y="750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335" name="Rectangle 1111"/>
            <xdr:cNvSpPr>
              <a:spLocks noChangeArrowheads="1"/>
            </xdr:cNvSpPr>
          </xdr:nvSpPr>
          <xdr:spPr bwMode="auto">
            <a:xfrm>
              <a:off x="5365" y="7509"/>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34" name="Rectangle 1110"/>
            <xdr:cNvSpPr>
              <a:spLocks noChangeArrowheads="1"/>
            </xdr:cNvSpPr>
          </xdr:nvSpPr>
          <xdr:spPr bwMode="auto">
            <a:xfrm>
              <a:off x="5598" y="7509"/>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33" name="Rectangle 1109"/>
            <xdr:cNvSpPr>
              <a:spLocks noChangeArrowheads="1"/>
            </xdr:cNvSpPr>
          </xdr:nvSpPr>
          <xdr:spPr bwMode="auto">
            <a:xfrm>
              <a:off x="6373" y="7509"/>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staying</a:t>
              </a:r>
              <a:endParaRPr lang="en-US"/>
            </a:p>
          </xdr:txBody>
        </xdr:sp>
        <xdr:sp macro="" textlink="">
          <xdr:nvSpPr>
            <xdr:cNvPr id="693332" name="Rectangle 1108"/>
            <xdr:cNvSpPr>
              <a:spLocks noChangeArrowheads="1"/>
            </xdr:cNvSpPr>
          </xdr:nvSpPr>
          <xdr:spPr bwMode="auto">
            <a:xfrm>
              <a:off x="7059" y="7509"/>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331" name="Rectangle 1107"/>
            <xdr:cNvSpPr>
              <a:spLocks noChangeArrowheads="1"/>
            </xdr:cNvSpPr>
          </xdr:nvSpPr>
          <xdr:spPr bwMode="auto">
            <a:xfrm>
              <a:off x="7317" y="7509"/>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330" name="Rectangle 1106"/>
            <xdr:cNvSpPr>
              <a:spLocks noChangeArrowheads="1"/>
            </xdr:cNvSpPr>
          </xdr:nvSpPr>
          <xdr:spPr bwMode="auto">
            <a:xfrm>
              <a:off x="8157"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29" name="Rectangle 1105"/>
            <xdr:cNvSpPr>
              <a:spLocks noChangeArrowheads="1"/>
            </xdr:cNvSpPr>
          </xdr:nvSpPr>
          <xdr:spPr bwMode="auto">
            <a:xfrm>
              <a:off x="8403" y="7509"/>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a:t>
              </a:r>
              <a:endParaRPr lang="en-US"/>
            </a:p>
          </xdr:txBody>
        </xdr:sp>
        <xdr:sp macro="" textlink="">
          <xdr:nvSpPr>
            <xdr:cNvPr id="693328" name="Rectangle 1104"/>
            <xdr:cNvSpPr>
              <a:spLocks noChangeArrowheads="1"/>
            </xdr:cNvSpPr>
          </xdr:nvSpPr>
          <xdr:spPr bwMode="auto">
            <a:xfrm>
              <a:off x="8843" y="7509"/>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27" name="Rectangle 1103"/>
            <xdr:cNvSpPr>
              <a:spLocks noChangeArrowheads="1"/>
            </xdr:cNvSpPr>
          </xdr:nvSpPr>
          <xdr:spPr bwMode="auto">
            <a:xfrm>
              <a:off x="9062"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26" name="Rectangle 1102"/>
            <xdr:cNvSpPr>
              <a:spLocks noChangeArrowheads="1"/>
            </xdr:cNvSpPr>
          </xdr:nvSpPr>
          <xdr:spPr bwMode="auto">
            <a:xfrm>
              <a:off x="39" y="7754"/>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25" name="Rectangle 1101"/>
            <xdr:cNvSpPr>
              <a:spLocks noChangeArrowheads="1"/>
            </xdr:cNvSpPr>
          </xdr:nvSpPr>
          <xdr:spPr bwMode="auto">
            <a:xfrm>
              <a:off x="840" y="775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24" name="Rectangle 1100"/>
            <xdr:cNvSpPr>
              <a:spLocks noChangeArrowheads="1"/>
            </xdr:cNvSpPr>
          </xdr:nvSpPr>
          <xdr:spPr bwMode="auto">
            <a:xfrm>
              <a:off x="1525"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23" name="Rectangle 1099"/>
            <xdr:cNvSpPr>
              <a:spLocks noChangeArrowheads="1"/>
            </xdr:cNvSpPr>
          </xdr:nvSpPr>
          <xdr:spPr bwMode="auto">
            <a:xfrm>
              <a:off x="1836" y="77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22" name="Rectangle 1098"/>
            <xdr:cNvSpPr>
              <a:spLocks noChangeArrowheads="1"/>
            </xdr:cNvSpPr>
          </xdr:nvSpPr>
          <xdr:spPr bwMode="auto">
            <a:xfrm>
              <a:off x="2081" y="7754"/>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least</a:t>
              </a:r>
              <a:endParaRPr lang="en-US"/>
            </a:p>
          </xdr:txBody>
        </xdr:sp>
        <xdr:sp macro="" textlink="">
          <xdr:nvSpPr>
            <xdr:cNvPr id="693321" name="Rectangle 1097"/>
            <xdr:cNvSpPr>
              <a:spLocks noChangeArrowheads="1"/>
            </xdr:cNvSpPr>
          </xdr:nvSpPr>
          <xdr:spPr bwMode="auto">
            <a:xfrm>
              <a:off x="2573"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six</a:t>
              </a:r>
              <a:endParaRPr lang="en-US"/>
            </a:p>
          </xdr:txBody>
        </xdr:sp>
        <xdr:sp macro="" textlink="">
          <xdr:nvSpPr>
            <xdr:cNvPr id="693320" name="Rectangle 1096"/>
            <xdr:cNvSpPr>
              <a:spLocks noChangeArrowheads="1"/>
            </xdr:cNvSpPr>
          </xdr:nvSpPr>
          <xdr:spPr bwMode="auto">
            <a:xfrm>
              <a:off x="2831" y="7754"/>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319" name="Rectangle 1095"/>
            <xdr:cNvSpPr>
              <a:spLocks noChangeArrowheads="1"/>
            </xdr:cNvSpPr>
          </xdr:nvSpPr>
          <xdr:spPr bwMode="auto">
            <a:xfrm>
              <a:off x="2922" y="7754"/>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18" name="Rectangle 1094"/>
            <xdr:cNvSpPr>
              <a:spLocks noChangeArrowheads="1"/>
            </xdr:cNvSpPr>
          </xdr:nvSpPr>
          <xdr:spPr bwMode="auto">
            <a:xfrm>
              <a:off x="3697" y="7754"/>
              <a:ext cx="133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Visitors/tourists</a:t>
              </a:r>
              <a:endParaRPr lang="en-US"/>
            </a:p>
          </xdr:txBody>
        </xdr:sp>
        <xdr:sp macro="" textlink="">
          <xdr:nvSpPr>
            <xdr:cNvPr id="693317" name="Rectangle 1093"/>
            <xdr:cNvSpPr>
              <a:spLocks noChangeArrowheads="1"/>
            </xdr:cNvSpPr>
          </xdr:nvSpPr>
          <xdr:spPr bwMode="auto">
            <a:xfrm>
              <a:off x="5081" y="775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316" name="Rectangle 1092"/>
            <xdr:cNvSpPr>
              <a:spLocks noChangeArrowheads="1"/>
            </xdr:cNvSpPr>
          </xdr:nvSpPr>
          <xdr:spPr bwMode="auto">
            <a:xfrm>
              <a:off x="552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15" name="Rectangle 1091"/>
            <xdr:cNvSpPr>
              <a:spLocks noChangeArrowheads="1"/>
            </xdr:cNvSpPr>
          </xdr:nvSpPr>
          <xdr:spPr bwMode="auto">
            <a:xfrm>
              <a:off x="5895" y="7754"/>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here</a:t>
              </a:r>
              <a:endParaRPr lang="en-US"/>
            </a:p>
          </xdr:txBody>
        </xdr:sp>
        <xdr:sp macro="" textlink="">
          <xdr:nvSpPr>
            <xdr:cNvPr id="693314" name="Rectangle 1090"/>
            <xdr:cNvSpPr>
              <a:spLocks noChangeArrowheads="1"/>
            </xdr:cNvSpPr>
          </xdr:nvSpPr>
          <xdr:spPr bwMode="auto">
            <a:xfrm>
              <a:off x="6361"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13" name="Rectangle 1089"/>
            <xdr:cNvSpPr>
              <a:spLocks noChangeArrowheads="1"/>
            </xdr:cNvSpPr>
          </xdr:nvSpPr>
          <xdr:spPr bwMode="auto">
            <a:xfrm>
              <a:off x="6684" y="7754"/>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312" name="Rectangle 1088"/>
            <xdr:cNvSpPr>
              <a:spLocks noChangeArrowheads="1"/>
            </xdr:cNvSpPr>
          </xdr:nvSpPr>
          <xdr:spPr bwMode="auto">
            <a:xfrm>
              <a:off x="7123" y="7754"/>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311" name="Rectangle 1087"/>
            <xdr:cNvSpPr>
              <a:spLocks noChangeArrowheads="1"/>
            </xdr:cNvSpPr>
          </xdr:nvSpPr>
          <xdr:spPr bwMode="auto">
            <a:xfrm>
              <a:off x="7589" y="7754"/>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310" name="Rectangle 1086"/>
            <xdr:cNvSpPr>
              <a:spLocks noChangeArrowheads="1"/>
            </xdr:cNvSpPr>
          </xdr:nvSpPr>
          <xdr:spPr bwMode="auto">
            <a:xfrm>
              <a:off x="7912" y="7754"/>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09" name="Rectangle 1085"/>
            <xdr:cNvSpPr>
              <a:spLocks noChangeArrowheads="1"/>
            </xdr:cNvSpPr>
          </xdr:nvSpPr>
          <xdr:spPr bwMode="auto">
            <a:xfrm>
              <a:off x="870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08" name="Rectangle 1084"/>
            <xdr:cNvSpPr>
              <a:spLocks noChangeArrowheads="1"/>
            </xdr:cNvSpPr>
          </xdr:nvSpPr>
          <xdr:spPr bwMode="auto">
            <a:xfrm>
              <a:off x="9062"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307" name="Rectangle 1083"/>
            <xdr:cNvSpPr>
              <a:spLocks noChangeArrowheads="1"/>
            </xdr:cNvSpPr>
          </xdr:nvSpPr>
          <xdr:spPr bwMode="auto">
            <a:xfrm>
              <a:off x="39" y="8013"/>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306" name="Rectangle 1082"/>
            <xdr:cNvSpPr>
              <a:spLocks noChangeArrowheads="1"/>
            </xdr:cNvSpPr>
          </xdr:nvSpPr>
          <xdr:spPr bwMode="auto">
            <a:xfrm>
              <a:off x="789"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05" name="Rectangle 1081"/>
            <xdr:cNvSpPr>
              <a:spLocks noChangeArrowheads="1"/>
            </xdr:cNvSpPr>
          </xdr:nvSpPr>
          <xdr:spPr bwMode="auto">
            <a:xfrm>
              <a:off x="983" y="8013"/>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04" name="Rectangle 1080"/>
            <xdr:cNvSpPr>
              <a:spLocks noChangeArrowheads="1"/>
            </xdr:cNvSpPr>
          </xdr:nvSpPr>
          <xdr:spPr bwMode="auto">
            <a:xfrm>
              <a:off x="129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03" name="Rectangle 1079"/>
            <xdr:cNvSpPr>
              <a:spLocks noChangeArrowheads="1"/>
            </xdr:cNvSpPr>
          </xdr:nvSpPr>
          <xdr:spPr bwMode="auto">
            <a:xfrm>
              <a:off x="2017" y="8013"/>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02" name="Rectangle 1078"/>
            <xdr:cNvSpPr>
              <a:spLocks noChangeArrowheads="1"/>
            </xdr:cNvSpPr>
          </xdr:nvSpPr>
          <xdr:spPr bwMode="auto">
            <a:xfrm>
              <a:off x="2973"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301" name="Rectangle 1077"/>
            <xdr:cNvSpPr>
              <a:spLocks noChangeArrowheads="1"/>
            </xdr:cNvSpPr>
          </xdr:nvSpPr>
          <xdr:spPr bwMode="auto">
            <a:xfrm>
              <a:off x="3387"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00" name="Rectangle 1076"/>
            <xdr:cNvSpPr>
              <a:spLocks noChangeArrowheads="1"/>
            </xdr:cNvSpPr>
          </xdr:nvSpPr>
          <xdr:spPr bwMode="auto">
            <a:xfrm>
              <a:off x="4124"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299" name="Rectangle 1075"/>
            <xdr:cNvSpPr>
              <a:spLocks noChangeArrowheads="1"/>
            </xdr:cNvSpPr>
          </xdr:nvSpPr>
          <xdr:spPr bwMode="auto">
            <a:xfrm>
              <a:off x="4318" y="8013"/>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institutions</a:t>
              </a:r>
              <a:endParaRPr lang="en-US"/>
            </a:p>
          </xdr:txBody>
        </xdr:sp>
        <xdr:sp macro="" textlink="">
          <xdr:nvSpPr>
            <xdr:cNvPr id="693298" name="Rectangle 1074"/>
            <xdr:cNvSpPr>
              <a:spLocks noChangeArrowheads="1"/>
            </xdr:cNvSpPr>
          </xdr:nvSpPr>
          <xdr:spPr bwMode="auto">
            <a:xfrm>
              <a:off x="5275" y="8013"/>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97" name="Rectangle 1073"/>
            <xdr:cNvSpPr>
              <a:spLocks noChangeArrowheads="1"/>
            </xdr:cNvSpPr>
          </xdr:nvSpPr>
          <xdr:spPr bwMode="auto">
            <a:xfrm>
              <a:off x="5546" y="8013"/>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296" name="Rectangle 1072"/>
            <xdr:cNvSpPr>
              <a:spLocks noChangeArrowheads="1"/>
            </xdr:cNvSpPr>
          </xdr:nvSpPr>
          <xdr:spPr bwMode="auto">
            <a:xfrm>
              <a:off x="6050"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95" name="Rectangle 1071"/>
            <xdr:cNvSpPr>
              <a:spLocks noChangeArrowheads="1"/>
            </xdr:cNvSpPr>
          </xdr:nvSpPr>
          <xdr:spPr bwMode="auto">
            <a:xfrm>
              <a:off x="6464" y="8013"/>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94" name="Rectangle 1070"/>
            <xdr:cNvSpPr>
              <a:spLocks noChangeArrowheads="1"/>
            </xdr:cNvSpPr>
          </xdr:nvSpPr>
          <xdr:spPr bwMode="auto">
            <a:xfrm>
              <a:off x="6761" y="8013"/>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93" name="Rectangle 1069"/>
            <xdr:cNvSpPr>
              <a:spLocks noChangeArrowheads="1"/>
            </xdr:cNvSpPr>
          </xdr:nvSpPr>
          <xdr:spPr bwMode="auto">
            <a:xfrm>
              <a:off x="7446" y="8013"/>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92" name="Rectangle 1068"/>
            <xdr:cNvSpPr>
              <a:spLocks noChangeArrowheads="1"/>
            </xdr:cNvSpPr>
          </xdr:nvSpPr>
          <xdr:spPr bwMode="auto">
            <a:xfrm>
              <a:off x="787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91" name="Rectangle 1067"/>
            <xdr:cNvSpPr>
              <a:spLocks noChangeArrowheads="1"/>
            </xdr:cNvSpPr>
          </xdr:nvSpPr>
          <xdr:spPr bwMode="auto">
            <a:xfrm>
              <a:off x="8597" y="8013"/>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students</a:t>
              </a:r>
              <a:endParaRPr lang="en-US"/>
            </a:p>
          </xdr:txBody>
        </xdr:sp>
        <xdr:sp macro="" textlink="">
          <xdr:nvSpPr>
            <xdr:cNvPr id="693290" name="Rectangle 1066"/>
            <xdr:cNvSpPr>
              <a:spLocks noChangeArrowheads="1"/>
            </xdr:cNvSpPr>
          </xdr:nvSpPr>
          <xdr:spPr bwMode="auto">
            <a:xfrm>
              <a:off x="39" y="8258"/>
              <a:ext cx="42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abroad for more than six months are excluded.   </a:t>
              </a:r>
              <a:endParaRPr lang="en-US"/>
            </a:p>
          </xdr:txBody>
        </xdr:sp>
        <xdr:sp macro="" textlink="">
          <xdr:nvSpPr>
            <xdr:cNvPr id="693289" name="Rectangle 1065"/>
            <xdr:cNvSpPr>
              <a:spLocks noChangeArrowheads="1"/>
            </xdr:cNvSpPr>
          </xdr:nvSpPr>
          <xdr:spPr bwMode="auto">
            <a:xfrm>
              <a:off x="39" y="8478"/>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288" name="Rectangle 1064"/>
            <xdr:cNvSpPr>
              <a:spLocks noChangeArrowheads="1"/>
            </xdr:cNvSpPr>
          </xdr:nvSpPr>
          <xdr:spPr bwMode="auto">
            <a:xfrm>
              <a:off x="3684" y="8737"/>
              <a:ext cx="211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Note on Work Permits </a:t>
              </a:r>
              <a:endParaRPr lang="en-US"/>
            </a:p>
          </xdr:txBody>
        </xdr:sp>
        <xdr:sp macro="" textlink="">
          <xdr:nvSpPr>
            <xdr:cNvPr id="693287" name="Rectangle 1063"/>
            <xdr:cNvSpPr>
              <a:spLocks noChangeArrowheads="1"/>
            </xdr:cNvSpPr>
          </xdr:nvSpPr>
          <xdr:spPr bwMode="auto">
            <a:xfrm>
              <a:off x="39" y="9008"/>
              <a:ext cx="46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286" name="Rectangle 1062"/>
            <xdr:cNvSpPr>
              <a:spLocks noChangeArrowheads="1"/>
            </xdr:cNvSpPr>
          </xdr:nvSpPr>
          <xdr:spPr bwMode="auto">
            <a:xfrm>
              <a:off x="595" y="9008"/>
              <a:ext cx="54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285" name="Rectangle 1061"/>
            <xdr:cNvSpPr>
              <a:spLocks noChangeArrowheads="1"/>
            </xdr:cNvSpPr>
          </xdr:nvSpPr>
          <xdr:spPr bwMode="auto">
            <a:xfrm>
              <a:off x="1228" y="9008"/>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numbers</a:t>
              </a:r>
              <a:endParaRPr lang="en-US"/>
            </a:p>
          </xdr:txBody>
        </xdr:sp>
        <xdr:sp macro="" textlink="">
          <xdr:nvSpPr>
            <xdr:cNvPr id="693284" name="Rectangle 1060"/>
            <xdr:cNvSpPr>
              <a:spLocks noChangeArrowheads="1"/>
            </xdr:cNvSpPr>
          </xdr:nvSpPr>
          <xdr:spPr bwMode="auto">
            <a:xfrm>
              <a:off x="2081" y="9008"/>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283" name="Rectangle 1059"/>
            <xdr:cNvSpPr>
              <a:spLocks noChangeArrowheads="1"/>
            </xdr:cNvSpPr>
          </xdr:nvSpPr>
          <xdr:spPr bwMode="auto">
            <a:xfrm>
              <a:off x="2456" y="9008"/>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282" name="Rectangle 1058"/>
            <xdr:cNvSpPr>
              <a:spLocks noChangeArrowheads="1"/>
            </xdr:cNvSpPr>
          </xdr:nvSpPr>
          <xdr:spPr bwMode="auto">
            <a:xfrm>
              <a:off x="3167" y="9008"/>
              <a:ext cx="135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administratively</a:t>
              </a:r>
              <a:endParaRPr lang="en-US"/>
            </a:p>
          </xdr:txBody>
        </xdr:sp>
        <xdr:sp macro="" textlink="">
          <xdr:nvSpPr>
            <xdr:cNvPr id="693281" name="Rectangle 1057"/>
            <xdr:cNvSpPr>
              <a:spLocks noChangeArrowheads="1"/>
            </xdr:cNvSpPr>
          </xdr:nvSpPr>
          <xdr:spPr bwMode="auto">
            <a:xfrm>
              <a:off x="4564" y="9008"/>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280" name="Rectangle 1056"/>
            <xdr:cNvSpPr>
              <a:spLocks noChangeArrowheads="1"/>
            </xdr:cNvSpPr>
          </xdr:nvSpPr>
          <xdr:spPr bwMode="auto">
            <a:xfrm>
              <a:off x="505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9" name="Rectangle 1055"/>
            <xdr:cNvSpPr>
              <a:spLocks noChangeArrowheads="1"/>
            </xdr:cNvSpPr>
          </xdr:nvSpPr>
          <xdr:spPr bwMode="auto">
            <a:xfrm>
              <a:off x="5417" y="9008"/>
              <a:ext cx="65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records</a:t>
              </a:r>
              <a:endParaRPr lang="en-US"/>
            </a:p>
          </xdr:txBody>
        </xdr:sp>
        <xdr:sp macro="" textlink="">
          <xdr:nvSpPr>
            <xdr:cNvPr id="693278" name="Rectangle 1054"/>
            <xdr:cNvSpPr>
              <a:spLocks noChangeArrowheads="1"/>
            </xdr:cNvSpPr>
          </xdr:nvSpPr>
          <xdr:spPr bwMode="auto">
            <a:xfrm>
              <a:off x="6167" y="9008"/>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77" name="Rectangle 1053"/>
            <xdr:cNvSpPr>
              <a:spLocks noChangeArrowheads="1"/>
            </xdr:cNvSpPr>
          </xdr:nvSpPr>
          <xdr:spPr bwMode="auto">
            <a:xfrm>
              <a:off x="642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6" name="Rectangle 1052"/>
            <xdr:cNvSpPr>
              <a:spLocks noChangeArrowheads="1"/>
            </xdr:cNvSpPr>
          </xdr:nvSpPr>
          <xdr:spPr bwMode="auto">
            <a:xfrm>
              <a:off x="6774" y="9008"/>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75" name="Rectangle 1051"/>
            <xdr:cNvSpPr>
              <a:spLocks noChangeArrowheads="1"/>
            </xdr:cNvSpPr>
          </xdr:nvSpPr>
          <xdr:spPr bwMode="auto">
            <a:xfrm>
              <a:off x="7860" y="9008"/>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74" name="Rectangle 1050"/>
            <xdr:cNvSpPr>
              <a:spLocks noChangeArrowheads="1"/>
            </xdr:cNvSpPr>
          </xdr:nvSpPr>
          <xdr:spPr bwMode="auto">
            <a:xfrm>
              <a:off x="8998" y="9008"/>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3" name="Rectangle 1049"/>
            <xdr:cNvSpPr>
              <a:spLocks noChangeArrowheads="1"/>
            </xdr:cNvSpPr>
          </xdr:nvSpPr>
          <xdr:spPr bwMode="auto">
            <a:xfrm>
              <a:off x="39" y="9254"/>
              <a:ext cx="12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completeness</a:t>
              </a:r>
              <a:endParaRPr lang="en-US"/>
            </a:p>
          </xdr:txBody>
        </xdr:sp>
        <xdr:sp macro="" textlink="">
          <xdr:nvSpPr>
            <xdr:cNvPr id="693272" name="Rectangle 1048"/>
            <xdr:cNvSpPr>
              <a:spLocks noChangeArrowheads="1"/>
            </xdr:cNvSpPr>
          </xdr:nvSpPr>
          <xdr:spPr bwMode="auto">
            <a:xfrm>
              <a:off x="1306" y="9254"/>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71" name="Rectangle 1047"/>
            <xdr:cNvSpPr>
              <a:spLocks noChangeArrowheads="1"/>
            </xdr:cNvSpPr>
          </xdr:nvSpPr>
          <xdr:spPr bwMode="auto">
            <a:xfrm>
              <a:off x="1694" y="9254"/>
              <a:ext cx="57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quality</a:t>
              </a:r>
              <a:endParaRPr lang="en-US"/>
            </a:p>
          </xdr:txBody>
        </xdr:sp>
        <xdr:sp macro="" textlink="">
          <xdr:nvSpPr>
            <xdr:cNvPr id="693270" name="Rectangle 1046"/>
            <xdr:cNvSpPr>
              <a:spLocks noChangeArrowheads="1"/>
            </xdr:cNvSpPr>
          </xdr:nvSpPr>
          <xdr:spPr bwMode="auto">
            <a:xfrm>
              <a:off x="2301" y="9254"/>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validation</a:t>
              </a:r>
              <a:endParaRPr lang="en-US"/>
            </a:p>
          </xdr:txBody>
        </xdr:sp>
        <xdr:sp macro="" textlink="">
          <xdr:nvSpPr>
            <xdr:cNvPr id="693269" name="Rectangle 1045"/>
            <xdr:cNvSpPr>
              <a:spLocks noChangeArrowheads="1"/>
            </xdr:cNvSpPr>
          </xdr:nvSpPr>
          <xdr:spPr bwMode="auto">
            <a:xfrm>
              <a:off x="3154"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8" name="Rectangle 1044"/>
            <xdr:cNvSpPr>
              <a:spLocks noChangeArrowheads="1"/>
            </xdr:cNvSpPr>
          </xdr:nvSpPr>
          <xdr:spPr bwMode="auto">
            <a:xfrm>
              <a:off x="3387" y="9254"/>
              <a:ext cx="30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267" name="Rectangle 1043"/>
            <xdr:cNvSpPr>
              <a:spLocks noChangeArrowheads="1"/>
            </xdr:cNvSpPr>
          </xdr:nvSpPr>
          <xdr:spPr bwMode="auto">
            <a:xfrm>
              <a:off x="3762" y="9254"/>
              <a:ext cx="11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adminstrative</a:t>
              </a:r>
              <a:endParaRPr lang="en-US"/>
            </a:p>
          </xdr:txBody>
        </xdr:sp>
        <xdr:sp macro="" textlink="">
          <xdr:nvSpPr>
            <xdr:cNvPr id="693266" name="Rectangle 1042"/>
            <xdr:cNvSpPr>
              <a:spLocks noChangeArrowheads="1"/>
            </xdr:cNvSpPr>
          </xdr:nvSpPr>
          <xdr:spPr bwMode="auto">
            <a:xfrm>
              <a:off x="4964" y="9254"/>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source</a:t>
              </a:r>
              <a:endParaRPr lang="en-US"/>
            </a:p>
          </xdr:txBody>
        </xdr:sp>
        <xdr:sp macro="" textlink="">
          <xdr:nvSpPr>
            <xdr:cNvPr id="693265" name="Rectangle 1041"/>
            <xdr:cNvSpPr>
              <a:spLocks noChangeArrowheads="1"/>
            </xdr:cNvSpPr>
          </xdr:nvSpPr>
          <xdr:spPr bwMode="auto">
            <a:xfrm>
              <a:off x="5624" y="9254"/>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remain</a:t>
              </a:r>
              <a:endParaRPr lang="en-US"/>
            </a:p>
          </xdr:txBody>
        </xdr:sp>
        <xdr:sp macro="" textlink="">
          <xdr:nvSpPr>
            <xdr:cNvPr id="693264" name="Rectangle 1040"/>
            <xdr:cNvSpPr>
              <a:spLocks noChangeArrowheads="1"/>
            </xdr:cNvSpPr>
          </xdr:nvSpPr>
          <xdr:spPr bwMode="auto">
            <a:xfrm>
              <a:off x="6283"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3" name="Rectangle 1039"/>
            <xdr:cNvSpPr>
              <a:spLocks noChangeArrowheads="1"/>
            </xdr:cNvSpPr>
          </xdr:nvSpPr>
          <xdr:spPr bwMode="auto">
            <a:xfrm>
              <a:off x="6619" y="9254"/>
              <a:ext cx="11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responsibility</a:t>
              </a:r>
              <a:endParaRPr lang="en-US"/>
            </a:p>
          </xdr:txBody>
        </xdr:sp>
        <xdr:sp macro="" textlink="">
          <xdr:nvSpPr>
            <xdr:cNvPr id="693262" name="Rectangle 1038"/>
            <xdr:cNvSpPr>
              <a:spLocks noChangeArrowheads="1"/>
            </xdr:cNvSpPr>
          </xdr:nvSpPr>
          <xdr:spPr bwMode="auto">
            <a:xfrm>
              <a:off x="7783"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1" name="Rectangle 1037"/>
            <xdr:cNvSpPr>
              <a:spLocks noChangeArrowheads="1"/>
            </xdr:cNvSpPr>
          </xdr:nvSpPr>
          <xdr:spPr bwMode="auto">
            <a:xfrm>
              <a:off x="8015"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0" name="Rectangle 1036"/>
            <xdr:cNvSpPr>
              <a:spLocks noChangeArrowheads="1"/>
            </xdr:cNvSpPr>
          </xdr:nvSpPr>
          <xdr:spPr bwMode="auto">
            <a:xfrm>
              <a:off x="8338" y="9254"/>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59" name="Rectangle 1035"/>
            <xdr:cNvSpPr>
              <a:spLocks noChangeArrowheads="1"/>
            </xdr:cNvSpPr>
          </xdr:nvSpPr>
          <xdr:spPr bwMode="auto">
            <a:xfrm>
              <a:off x="39" y="9499"/>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58" name="Rectangle 1034"/>
            <xdr:cNvSpPr>
              <a:spLocks noChangeArrowheads="1"/>
            </xdr:cNvSpPr>
          </xdr:nvSpPr>
          <xdr:spPr bwMode="auto">
            <a:xfrm>
              <a:off x="1138" y="9499"/>
              <a:ext cx="107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Accordingly,</a:t>
              </a:r>
              <a:endParaRPr lang="en-US"/>
            </a:p>
          </xdr:txBody>
        </xdr:sp>
        <xdr:sp macro="" textlink="">
          <xdr:nvSpPr>
            <xdr:cNvPr id="693257" name="Rectangle 1033"/>
            <xdr:cNvSpPr>
              <a:spLocks noChangeArrowheads="1"/>
            </xdr:cNvSpPr>
          </xdr:nvSpPr>
          <xdr:spPr bwMode="auto">
            <a:xfrm>
              <a:off x="2211"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6" name="Rectangle 1032"/>
            <xdr:cNvSpPr>
              <a:spLocks noChangeArrowheads="1"/>
            </xdr:cNvSpPr>
          </xdr:nvSpPr>
          <xdr:spPr bwMode="auto">
            <a:xfrm>
              <a:off x="2521" y="9499"/>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255" name="Rectangle 1031"/>
            <xdr:cNvSpPr>
              <a:spLocks noChangeArrowheads="1"/>
            </xdr:cNvSpPr>
          </xdr:nvSpPr>
          <xdr:spPr bwMode="auto">
            <a:xfrm>
              <a:off x="2935" y="9499"/>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collected</a:t>
              </a:r>
              <a:endParaRPr lang="en-US"/>
            </a:p>
          </xdr:txBody>
        </xdr:sp>
        <xdr:sp macro="" textlink="">
          <xdr:nvSpPr>
            <xdr:cNvPr id="693254" name="Rectangle 1030"/>
            <xdr:cNvSpPr>
              <a:spLocks noChangeArrowheads="1"/>
            </xdr:cNvSpPr>
          </xdr:nvSpPr>
          <xdr:spPr bwMode="auto">
            <a:xfrm>
              <a:off x="3736" y="949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53" name="Rectangle 1029"/>
            <xdr:cNvSpPr>
              <a:spLocks noChangeArrowheads="1"/>
            </xdr:cNvSpPr>
          </xdr:nvSpPr>
          <xdr:spPr bwMode="auto">
            <a:xfrm>
              <a:off x="4098" y="9499"/>
              <a:ext cx="67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collated</a:t>
              </a:r>
              <a:endParaRPr lang="en-US"/>
            </a:p>
          </xdr:txBody>
        </xdr:sp>
        <xdr:sp macro="" textlink="">
          <xdr:nvSpPr>
            <xdr:cNvPr id="693252" name="Rectangle 1028"/>
            <xdr:cNvSpPr>
              <a:spLocks noChangeArrowheads="1"/>
            </xdr:cNvSpPr>
          </xdr:nvSpPr>
          <xdr:spPr bwMode="auto">
            <a:xfrm>
              <a:off x="4796" y="9499"/>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51" name="Rectangle 1027"/>
            <xdr:cNvSpPr>
              <a:spLocks noChangeArrowheads="1"/>
            </xdr:cNvSpPr>
          </xdr:nvSpPr>
          <xdr:spPr bwMode="auto">
            <a:xfrm>
              <a:off x="504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0" name="Rectangle 1026"/>
            <xdr:cNvSpPr>
              <a:spLocks noChangeArrowheads="1"/>
            </xdr:cNvSpPr>
          </xdr:nvSpPr>
          <xdr:spPr bwMode="auto">
            <a:xfrm>
              <a:off x="5352"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49" name="Rectangle 1025"/>
            <xdr:cNvSpPr>
              <a:spLocks noChangeArrowheads="1"/>
            </xdr:cNvSpPr>
          </xdr:nvSpPr>
          <xdr:spPr bwMode="auto">
            <a:xfrm>
              <a:off x="6399"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48" name="Rectangle 1024"/>
            <xdr:cNvSpPr>
              <a:spLocks noChangeArrowheads="1"/>
            </xdr:cNvSpPr>
          </xdr:nvSpPr>
          <xdr:spPr bwMode="auto">
            <a:xfrm>
              <a:off x="7446" y="9499"/>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a:t>
              </a:r>
              <a:endParaRPr lang="en-US"/>
            </a:p>
          </xdr:txBody>
        </xdr:sp>
        <xdr:sp macro="" textlink="">
          <xdr:nvSpPr>
            <xdr:cNvPr id="693247" name="Rectangle 1023"/>
            <xdr:cNvSpPr>
              <a:spLocks noChangeArrowheads="1"/>
            </xdr:cNvSpPr>
          </xdr:nvSpPr>
          <xdr:spPr bwMode="auto">
            <a:xfrm>
              <a:off x="7718"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246" name="Rectangle 1022"/>
            <xdr:cNvSpPr>
              <a:spLocks noChangeArrowheads="1"/>
            </xdr:cNvSpPr>
          </xdr:nvSpPr>
          <xdr:spPr bwMode="auto">
            <a:xfrm>
              <a:off x="8028" y="949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a:t>
              </a:r>
              <a:endParaRPr lang="en-US"/>
            </a:p>
          </xdr:txBody>
        </xdr:sp>
        <xdr:sp macro="" textlink="">
          <xdr:nvSpPr>
            <xdr:cNvPr id="693245" name="Rectangle 1021"/>
            <xdr:cNvSpPr>
              <a:spLocks noChangeArrowheads="1"/>
            </xdr:cNvSpPr>
          </xdr:nvSpPr>
          <xdr:spPr bwMode="auto">
            <a:xfrm>
              <a:off x="8675" y="9499"/>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with</a:t>
              </a:r>
              <a:endParaRPr lang="en-US"/>
            </a:p>
          </xdr:txBody>
        </xdr:sp>
        <xdr:sp macro="" textlink="">
          <xdr:nvSpPr>
            <xdr:cNvPr id="693244" name="Rectangle 1020"/>
            <xdr:cNvSpPr>
              <a:spLocks noChangeArrowheads="1"/>
            </xdr:cNvSpPr>
          </xdr:nvSpPr>
          <xdr:spPr bwMode="auto">
            <a:xfrm>
              <a:off x="906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43" name="Rectangle 1019"/>
            <xdr:cNvSpPr>
              <a:spLocks noChangeArrowheads="1"/>
            </xdr:cNvSpPr>
          </xdr:nvSpPr>
          <xdr:spPr bwMode="auto">
            <a:xfrm>
              <a:off x="39" y="9745"/>
              <a:ext cx="78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concepts</a:t>
              </a:r>
              <a:endParaRPr lang="en-US"/>
            </a:p>
          </xdr:txBody>
        </xdr:sp>
        <xdr:sp macro="" textlink="">
          <xdr:nvSpPr>
            <xdr:cNvPr id="693242" name="Rectangle 1018"/>
            <xdr:cNvSpPr>
              <a:spLocks noChangeArrowheads="1"/>
            </xdr:cNvSpPr>
          </xdr:nvSpPr>
          <xdr:spPr bwMode="auto">
            <a:xfrm>
              <a:off x="866" y="974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41" name="Rectangle 1017"/>
            <xdr:cNvSpPr>
              <a:spLocks noChangeArrowheads="1"/>
            </xdr:cNvSpPr>
          </xdr:nvSpPr>
          <xdr:spPr bwMode="auto">
            <a:xfrm>
              <a:off x="1228" y="9745"/>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240" name="Rectangle 1016"/>
            <xdr:cNvSpPr>
              <a:spLocks noChangeArrowheads="1"/>
            </xdr:cNvSpPr>
          </xdr:nvSpPr>
          <xdr:spPr bwMode="auto">
            <a:xfrm>
              <a:off x="2133" y="9745"/>
              <a:ext cx="71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adopted</a:t>
              </a:r>
              <a:endParaRPr lang="en-US"/>
            </a:p>
          </xdr:txBody>
        </xdr:sp>
        <xdr:sp macro="" textlink="">
          <xdr:nvSpPr>
            <xdr:cNvPr id="693239" name="Rectangle 1015"/>
            <xdr:cNvSpPr>
              <a:spLocks noChangeArrowheads="1"/>
            </xdr:cNvSpPr>
          </xdr:nvSpPr>
          <xdr:spPr bwMode="auto">
            <a:xfrm>
              <a:off x="2857" y="9745"/>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38" name="Rectangle 1014"/>
            <xdr:cNvSpPr>
              <a:spLocks noChangeArrowheads="1"/>
            </xdr:cNvSpPr>
          </xdr:nvSpPr>
          <xdr:spPr bwMode="auto">
            <a:xfrm>
              <a:off x="3116"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37" name="Rectangle 1013"/>
            <xdr:cNvSpPr>
              <a:spLocks noChangeArrowheads="1"/>
            </xdr:cNvSpPr>
          </xdr:nvSpPr>
          <xdr:spPr bwMode="auto">
            <a:xfrm>
              <a:off x="3426"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36" name="Rectangle 1012"/>
            <xdr:cNvSpPr>
              <a:spLocks noChangeArrowheads="1"/>
            </xdr:cNvSpPr>
          </xdr:nvSpPr>
          <xdr:spPr bwMode="auto">
            <a:xfrm>
              <a:off x="3904"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35" name="Rectangle 1011"/>
            <xdr:cNvSpPr>
              <a:spLocks noChangeArrowheads="1"/>
            </xdr:cNvSpPr>
          </xdr:nvSpPr>
          <xdr:spPr bwMode="auto">
            <a:xfrm>
              <a:off x="4176" y="9745"/>
              <a:ext cx="8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statistical</a:t>
              </a:r>
              <a:endParaRPr lang="en-US"/>
            </a:p>
          </xdr:txBody>
        </xdr:sp>
        <xdr:sp macro="" textlink="">
          <xdr:nvSpPr>
            <xdr:cNvPr id="693234" name="Rectangle 1010"/>
            <xdr:cNvSpPr>
              <a:spLocks noChangeArrowheads="1"/>
            </xdr:cNvSpPr>
          </xdr:nvSpPr>
          <xdr:spPr bwMode="auto">
            <a:xfrm>
              <a:off x="5029" y="9745"/>
              <a:ext cx="86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purposes.</a:t>
              </a:r>
              <a:endParaRPr lang="en-US"/>
            </a:p>
          </xdr:txBody>
        </xdr:sp>
        <xdr:sp macro="" textlink="">
          <xdr:nvSpPr>
            <xdr:cNvPr id="693233" name="Rectangle 1009"/>
            <xdr:cNvSpPr>
              <a:spLocks noChangeArrowheads="1"/>
            </xdr:cNvSpPr>
          </xdr:nvSpPr>
          <xdr:spPr bwMode="auto">
            <a:xfrm>
              <a:off x="5973"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232" name="Rectangle 1008"/>
            <xdr:cNvSpPr>
              <a:spLocks noChangeArrowheads="1"/>
            </xdr:cNvSpPr>
          </xdr:nvSpPr>
          <xdr:spPr bwMode="auto">
            <a:xfrm>
              <a:off x="6257"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stated</a:t>
              </a:r>
              <a:endParaRPr lang="en-US"/>
            </a:p>
          </xdr:txBody>
        </xdr:sp>
        <xdr:sp macro="" textlink="">
          <xdr:nvSpPr>
            <xdr:cNvPr id="693231" name="Rectangle 1007"/>
            <xdr:cNvSpPr>
              <a:spLocks noChangeArrowheads="1"/>
            </xdr:cNvSpPr>
          </xdr:nvSpPr>
          <xdr:spPr bwMode="auto">
            <a:xfrm>
              <a:off x="6826"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above</a:t>
              </a:r>
              <a:endParaRPr lang="en-US"/>
            </a:p>
          </xdr:txBody>
        </xdr:sp>
        <xdr:sp macro="" textlink="">
          <xdr:nvSpPr>
            <xdr:cNvPr id="693230" name="Rectangle 1006"/>
            <xdr:cNvSpPr>
              <a:spLocks noChangeArrowheads="1"/>
            </xdr:cNvSpPr>
          </xdr:nvSpPr>
          <xdr:spPr bwMode="auto">
            <a:xfrm>
              <a:off x="7395"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9" name="Rectangle 1005"/>
            <xdr:cNvSpPr>
              <a:spLocks noChangeArrowheads="1"/>
            </xdr:cNvSpPr>
          </xdr:nvSpPr>
          <xdr:spPr bwMode="auto">
            <a:xfrm>
              <a:off x="7705"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8" name="Rectangle 1004"/>
            <xdr:cNvSpPr>
              <a:spLocks noChangeArrowheads="1"/>
            </xdr:cNvSpPr>
          </xdr:nvSpPr>
          <xdr:spPr bwMode="auto">
            <a:xfrm>
              <a:off x="8183"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uses</a:t>
              </a:r>
              <a:endParaRPr lang="en-US"/>
            </a:p>
          </xdr:txBody>
        </xdr:sp>
        <xdr:sp macro="" textlink="">
          <xdr:nvSpPr>
            <xdr:cNvPr id="693227" name="Rectangle 1003"/>
            <xdr:cNvSpPr>
              <a:spLocks noChangeArrowheads="1"/>
            </xdr:cNvSpPr>
          </xdr:nvSpPr>
          <xdr:spPr bwMode="auto">
            <a:xfrm>
              <a:off x="8649" y="9745"/>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26" name="Rectangle 1002"/>
            <xdr:cNvSpPr>
              <a:spLocks noChangeArrowheads="1"/>
            </xdr:cNvSpPr>
          </xdr:nvSpPr>
          <xdr:spPr bwMode="auto">
            <a:xfrm>
              <a:off x="39" y="999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225" name="Rectangle 1001"/>
            <xdr:cNvSpPr>
              <a:spLocks noChangeArrowheads="1"/>
            </xdr:cNvSpPr>
          </xdr:nvSpPr>
          <xdr:spPr bwMode="auto">
            <a:xfrm>
              <a:off x="1034" y="9990"/>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224" name="Rectangle 1000"/>
            <xdr:cNvSpPr>
              <a:spLocks noChangeArrowheads="1"/>
            </xdr:cNvSpPr>
          </xdr:nvSpPr>
          <xdr:spPr bwMode="auto">
            <a:xfrm>
              <a:off x="1913" y="9990"/>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while</a:t>
              </a:r>
              <a:endParaRPr lang="en-US"/>
            </a:p>
          </xdr:txBody>
        </xdr:sp>
        <xdr:sp macro="" textlink="">
          <xdr:nvSpPr>
            <xdr:cNvPr id="693223" name="Rectangle 999"/>
            <xdr:cNvSpPr>
              <a:spLocks noChangeArrowheads="1"/>
            </xdr:cNvSpPr>
          </xdr:nvSpPr>
          <xdr:spPr bwMode="auto">
            <a:xfrm>
              <a:off x="2430" y="999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2" name="Rectangle 998"/>
            <xdr:cNvSpPr>
              <a:spLocks noChangeArrowheads="1"/>
            </xdr:cNvSpPr>
          </xdr:nvSpPr>
          <xdr:spPr bwMode="auto">
            <a:xfrm>
              <a:off x="2779" y="9990"/>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1" name="Rectangle 997"/>
            <xdr:cNvSpPr>
              <a:spLocks noChangeArrowheads="1"/>
            </xdr:cNvSpPr>
          </xdr:nvSpPr>
          <xdr:spPr bwMode="auto">
            <a:xfrm>
              <a:off x="3284" y="9990"/>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excludes</a:t>
              </a:r>
              <a:endParaRPr lang="en-US"/>
            </a:p>
          </xdr:txBody>
        </xdr:sp>
        <xdr:sp macro="" textlink="">
          <xdr:nvSpPr>
            <xdr:cNvPr id="693220" name="Rectangle 996"/>
            <xdr:cNvSpPr>
              <a:spLocks noChangeArrowheads="1"/>
            </xdr:cNvSpPr>
          </xdr:nvSpPr>
          <xdr:spPr bwMode="auto">
            <a:xfrm>
              <a:off x="4124" y="9990"/>
              <a:ext cx="19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219" name="Rectangle 995"/>
            <xdr:cNvSpPr>
              <a:spLocks noChangeArrowheads="1"/>
            </xdr:cNvSpPr>
          </xdr:nvSpPr>
          <xdr:spPr bwMode="auto">
            <a:xfrm>
              <a:off x="4395" y="9990"/>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218" name="Rectangle 994"/>
            <xdr:cNvSpPr>
              <a:spLocks noChangeArrowheads="1"/>
            </xdr:cNvSpPr>
          </xdr:nvSpPr>
          <xdr:spPr bwMode="auto">
            <a:xfrm>
              <a:off x="5171" y="9990"/>
              <a:ext cx="69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217" name="Rectangle 993"/>
            <xdr:cNvSpPr>
              <a:spLocks noChangeArrowheads="1"/>
            </xdr:cNvSpPr>
          </xdr:nvSpPr>
          <xdr:spPr bwMode="auto">
            <a:xfrm>
              <a:off x="5921" y="999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16" name="Rectangle 992"/>
            <xdr:cNvSpPr>
              <a:spLocks noChangeArrowheads="1"/>
            </xdr:cNvSpPr>
          </xdr:nvSpPr>
          <xdr:spPr bwMode="auto">
            <a:xfrm>
              <a:off x="6218" y="999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15" name="Rectangle 991"/>
            <xdr:cNvSpPr>
              <a:spLocks noChangeArrowheads="1"/>
            </xdr:cNvSpPr>
          </xdr:nvSpPr>
          <xdr:spPr bwMode="auto">
            <a:xfrm>
              <a:off x="6852" y="9990"/>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14" name="Rectangle 990"/>
            <xdr:cNvSpPr>
              <a:spLocks noChangeArrowheads="1"/>
            </xdr:cNvSpPr>
          </xdr:nvSpPr>
          <xdr:spPr bwMode="auto">
            <a:xfrm>
              <a:off x="7162" y="9990"/>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213" name="Rectangle 989"/>
            <xdr:cNvSpPr>
              <a:spLocks noChangeArrowheads="1"/>
            </xdr:cNvSpPr>
          </xdr:nvSpPr>
          <xdr:spPr bwMode="auto">
            <a:xfrm>
              <a:off x="7602" y="9990"/>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12" name="Rectangle 988"/>
            <xdr:cNvSpPr>
              <a:spLocks noChangeArrowheads="1"/>
            </xdr:cNvSpPr>
          </xdr:nvSpPr>
          <xdr:spPr bwMode="auto">
            <a:xfrm>
              <a:off x="8054" y="9990"/>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11" name="Rectangle 987"/>
            <xdr:cNvSpPr>
              <a:spLocks noChangeArrowheads="1"/>
            </xdr:cNvSpPr>
          </xdr:nvSpPr>
          <xdr:spPr bwMode="auto">
            <a:xfrm>
              <a:off x="8377" y="9990"/>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10" name="Rectangle 986"/>
            <xdr:cNvSpPr>
              <a:spLocks noChangeArrowheads="1"/>
            </xdr:cNvSpPr>
          </xdr:nvSpPr>
          <xdr:spPr bwMode="auto">
            <a:xfrm>
              <a:off x="9153" y="9990"/>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209" name="Rectangle 985"/>
            <xdr:cNvSpPr>
              <a:spLocks noChangeArrowheads="1"/>
            </xdr:cNvSpPr>
          </xdr:nvSpPr>
          <xdr:spPr bwMode="auto">
            <a:xfrm>
              <a:off x="39" y="10236"/>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208" name="Rectangle 984"/>
            <xdr:cNvSpPr>
              <a:spLocks noChangeArrowheads="1"/>
            </xdr:cNvSpPr>
          </xdr:nvSpPr>
          <xdr:spPr bwMode="auto">
            <a:xfrm>
              <a:off x="905" y="10236"/>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207" name="Rectangle 983"/>
            <xdr:cNvSpPr>
              <a:spLocks noChangeArrowheads="1"/>
            </xdr:cNvSpPr>
          </xdr:nvSpPr>
          <xdr:spPr bwMode="auto">
            <a:xfrm>
              <a:off x="1125" y="10236"/>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a:t>
              </a:r>
              <a:endParaRPr lang="en-US"/>
            </a:p>
          </xdr:txBody>
        </xdr:sp>
        <xdr:sp macro="" textlink="">
          <xdr:nvSpPr>
            <xdr:cNvPr id="693206" name="Rectangle 982"/>
            <xdr:cNvSpPr>
              <a:spLocks noChangeArrowheads="1"/>
            </xdr:cNvSpPr>
          </xdr:nvSpPr>
          <xdr:spPr bwMode="auto">
            <a:xfrm>
              <a:off x="1694" y="10236"/>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05" name="Rectangle 981"/>
            <xdr:cNvSpPr>
              <a:spLocks noChangeArrowheads="1"/>
            </xdr:cNvSpPr>
          </xdr:nvSpPr>
          <xdr:spPr bwMode="auto">
            <a:xfrm>
              <a:off x="1965" y="10236"/>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04" name="Rectangle 980"/>
            <xdr:cNvSpPr>
              <a:spLocks noChangeArrowheads="1"/>
            </xdr:cNvSpPr>
          </xdr:nvSpPr>
          <xdr:spPr bwMode="auto">
            <a:xfrm>
              <a:off x="2508" y="10236"/>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03" name="Rectangle 979"/>
            <xdr:cNvSpPr>
              <a:spLocks noChangeArrowheads="1"/>
            </xdr:cNvSpPr>
          </xdr:nvSpPr>
          <xdr:spPr bwMode="auto">
            <a:xfrm>
              <a:off x="2792" y="10236"/>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grpSp>
      <xdr:grpSp>
        <xdr:nvGrpSpPr>
          <xdr:cNvPr id="693001" name="Group 777"/>
          <xdr:cNvGrpSpPr>
            <a:grpSpLocks/>
          </xdr:cNvGrpSpPr>
        </xdr:nvGrpSpPr>
        <xdr:grpSpPr bwMode="auto">
          <a:xfrm>
            <a:off x="39" y="0"/>
            <a:ext cx="9322" cy="11438"/>
            <a:chOff x="39" y="0"/>
            <a:chExt cx="9150" cy="10990"/>
          </a:xfrm>
        </xdr:grpSpPr>
        <xdr:sp macro="" textlink="">
          <xdr:nvSpPr>
            <xdr:cNvPr id="693201" name="Rectangle 977"/>
            <xdr:cNvSpPr>
              <a:spLocks noChangeArrowheads="1"/>
            </xdr:cNvSpPr>
          </xdr:nvSpPr>
          <xdr:spPr bwMode="auto">
            <a:xfrm>
              <a:off x="3193" y="10236"/>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00" name="Rectangle 976"/>
            <xdr:cNvSpPr>
              <a:spLocks noChangeArrowheads="1"/>
            </xdr:cNvSpPr>
          </xdr:nvSpPr>
          <xdr:spPr bwMode="auto">
            <a:xfrm>
              <a:off x="3620" y="10236"/>
              <a:ext cx="24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199" name="Rectangle 975"/>
            <xdr:cNvSpPr>
              <a:spLocks noChangeArrowheads="1"/>
            </xdr:cNvSpPr>
          </xdr:nvSpPr>
          <xdr:spPr bwMode="auto">
            <a:xfrm>
              <a:off x="3904"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198" name="Rectangle 974"/>
            <xdr:cNvSpPr>
              <a:spLocks noChangeArrowheads="1"/>
            </xdr:cNvSpPr>
          </xdr:nvSpPr>
          <xdr:spPr bwMode="auto">
            <a:xfrm>
              <a:off x="4706"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these</a:t>
              </a:r>
              <a:endParaRPr lang="en-US"/>
            </a:p>
          </xdr:txBody>
        </xdr:sp>
        <xdr:sp macro="" textlink="">
          <xdr:nvSpPr>
            <xdr:cNvPr id="693197" name="Rectangle 973"/>
            <xdr:cNvSpPr>
              <a:spLocks noChangeArrowheads="1"/>
            </xdr:cNvSpPr>
          </xdr:nvSpPr>
          <xdr:spPr bwMode="auto">
            <a:xfrm>
              <a:off x="5223"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same</a:t>
              </a:r>
              <a:endParaRPr lang="en-US"/>
            </a:p>
          </xdr:txBody>
        </xdr:sp>
        <xdr:sp macro="" textlink="">
          <xdr:nvSpPr>
            <xdr:cNvPr id="693196" name="Rectangle 972"/>
            <xdr:cNvSpPr>
              <a:spLocks noChangeArrowheads="1"/>
            </xdr:cNvSpPr>
          </xdr:nvSpPr>
          <xdr:spPr bwMode="auto">
            <a:xfrm>
              <a:off x="5766"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195" name="Rectangle 971"/>
            <xdr:cNvSpPr>
              <a:spLocks noChangeArrowheads="1"/>
            </xdr:cNvSpPr>
          </xdr:nvSpPr>
          <xdr:spPr bwMode="auto">
            <a:xfrm>
              <a:off x="6503" y="10236"/>
              <a:ext cx="9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if</a:t>
              </a:r>
              <a:endParaRPr lang="en-US"/>
            </a:p>
          </xdr:txBody>
        </xdr:sp>
        <xdr:sp macro="" textlink="">
          <xdr:nvSpPr>
            <xdr:cNvPr id="693194" name="Rectangle 970"/>
            <xdr:cNvSpPr>
              <a:spLocks noChangeArrowheads="1"/>
            </xdr:cNvSpPr>
          </xdr:nvSpPr>
          <xdr:spPr bwMode="auto">
            <a:xfrm>
              <a:off x="6658" y="10236"/>
              <a:ext cx="37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they</a:t>
              </a:r>
              <a:endParaRPr lang="en-US"/>
            </a:p>
          </xdr:txBody>
        </xdr:sp>
        <xdr:sp macro="" textlink="">
          <xdr:nvSpPr>
            <xdr:cNvPr id="693193" name="Rectangle 969"/>
            <xdr:cNvSpPr>
              <a:spLocks noChangeArrowheads="1"/>
            </xdr:cNvSpPr>
          </xdr:nvSpPr>
          <xdr:spPr bwMode="auto">
            <a:xfrm>
              <a:off x="7059"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2" name="Rectangle 968"/>
            <xdr:cNvSpPr>
              <a:spLocks noChangeArrowheads="1"/>
            </xdr:cNvSpPr>
          </xdr:nvSpPr>
          <xdr:spPr bwMode="auto">
            <a:xfrm>
              <a:off x="7395" y="10236"/>
              <a:ext cx="68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working</a:t>
              </a:r>
              <a:endParaRPr lang="en-US"/>
            </a:p>
          </xdr:txBody>
        </xdr:sp>
        <xdr:sp macro="" textlink="">
          <xdr:nvSpPr>
            <xdr:cNvPr id="693191" name="Rectangle 967"/>
            <xdr:cNvSpPr>
              <a:spLocks noChangeArrowheads="1"/>
            </xdr:cNvSpPr>
          </xdr:nvSpPr>
          <xdr:spPr bwMode="auto">
            <a:xfrm>
              <a:off x="8093"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0" name="Rectangle 966"/>
            <xdr:cNvSpPr>
              <a:spLocks noChangeArrowheads="1"/>
            </xdr:cNvSpPr>
          </xdr:nvSpPr>
          <xdr:spPr bwMode="auto">
            <a:xfrm>
              <a:off x="8429" y="10236"/>
              <a:ext cx="73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189" name="Rectangle 965"/>
            <xdr:cNvSpPr>
              <a:spLocks noChangeArrowheads="1"/>
            </xdr:cNvSpPr>
          </xdr:nvSpPr>
          <xdr:spPr bwMode="auto">
            <a:xfrm>
              <a:off x="9179" y="10236"/>
              <a:ext cx="154"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188" name="Rectangle 964"/>
            <xdr:cNvSpPr>
              <a:spLocks noChangeArrowheads="1"/>
            </xdr:cNvSpPr>
          </xdr:nvSpPr>
          <xdr:spPr bwMode="auto">
            <a:xfrm>
              <a:off x="3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7" name="Rectangle 963"/>
            <xdr:cNvSpPr>
              <a:spLocks noChangeArrowheads="1"/>
            </xdr:cNvSpPr>
          </xdr:nvSpPr>
          <xdr:spPr bwMode="auto">
            <a:xfrm>
              <a:off x="362" y="10481"/>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86" name="Rectangle 962"/>
            <xdr:cNvSpPr>
              <a:spLocks noChangeArrowheads="1"/>
            </xdr:cNvSpPr>
          </xdr:nvSpPr>
          <xdr:spPr bwMode="auto">
            <a:xfrm>
              <a:off x="827" y="10481"/>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185" name="Rectangle 961"/>
            <xdr:cNvSpPr>
              <a:spLocks noChangeArrowheads="1"/>
            </xdr:cNvSpPr>
          </xdr:nvSpPr>
          <xdr:spPr bwMode="auto">
            <a:xfrm>
              <a:off x="1422" y="10481"/>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84" name="Rectangle 960"/>
            <xdr:cNvSpPr>
              <a:spLocks noChangeArrowheads="1"/>
            </xdr:cNvSpPr>
          </xdr:nvSpPr>
          <xdr:spPr bwMode="auto">
            <a:xfrm>
              <a:off x="1900" y="10481"/>
              <a:ext cx="67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Despite</a:t>
              </a:r>
              <a:endParaRPr lang="en-US"/>
            </a:p>
          </xdr:txBody>
        </xdr:sp>
        <xdr:sp macro="" textlink="">
          <xdr:nvSpPr>
            <xdr:cNvPr id="693183" name="Rectangle 959"/>
            <xdr:cNvSpPr>
              <a:spLocks noChangeArrowheads="1"/>
            </xdr:cNvSpPr>
          </xdr:nvSpPr>
          <xdr:spPr bwMode="auto">
            <a:xfrm>
              <a:off x="2611"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2" name="Rectangle 958"/>
            <xdr:cNvSpPr>
              <a:spLocks noChangeArrowheads="1"/>
            </xdr:cNvSpPr>
          </xdr:nvSpPr>
          <xdr:spPr bwMode="auto">
            <a:xfrm>
              <a:off x="2935" y="10481"/>
              <a:ext cx="97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differences</a:t>
              </a:r>
              <a:endParaRPr lang="en-US"/>
            </a:p>
          </xdr:txBody>
        </xdr:sp>
        <xdr:sp macro="" textlink="">
          <xdr:nvSpPr>
            <xdr:cNvPr id="693181" name="Rectangle 957"/>
            <xdr:cNvSpPr>
              <a:spLocks noChangeArrowheads="1"/>
            </xdr:cNvSpPr>
          </xdr:nvSpPr>
          <xdr:spPr bwMode="auto">
            <a:xfrm>
              <a:off x="3930" y="10481"/>
              <a:ext cx="7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between</a:t>
              </a:r>
              <a:endParaRPr lang="en-US"/>
            </a:p>
          </xdr:txBody>
        </xdr:sp>
        <xdr:sp macro="" textlink="">
          <xdr:nvSpPr>
            <xdr:cNvPr id="693180" name="Rectangle 956"/>
            <xdr:cNvSpPr>
              <a:spLocks noChangeArrowheads="1"/>
            </xdr:cNvSpPr>
          </xdr:nvSpPr>
          <xdr:spPr bwMode="auto">
            <a:xfrm>
              <a:off x="4706"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9" name="Rectangle 955"/>
            <xdr:cNvSpPr>
              <a:spLocks noChangeArrowheads="1"/>
            </xdr:cNvSpPr>
          </xdr:nvSpPr>
          <xdr:spPr bwMode="auto">
            <a:xfrm>
              <a:off x="5029" y="10481"/>
              <a:ext cx="122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a:t>
              </a:r>
              <a:endParaRPr lang="en-US"/>
            </a:p>
          </xdr:txBody>
        </xdr:sp>
        <xdr:sp macro="" textlink="">
          <xdr:nvSpPr>
            <xdr:cNvPr id="693178" name="Rectangle 954"/>
            <xdr:cNvSpPr>
              <a:spLocks noChangeArrowheads="1"/>
            </xdr:cNvSpPr>
          </xdr:nvSpPr>
          <xdr:spPr bwMode="auto">
            <a:xfrm>
              <a:off x="6257" y="10481"/>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77" name="Rectangle 953"/>
            <xdr:cNvSpPr>
              <a:spLocks noChangeArrowheads="1"/>
            </xdr:cNvSpPr>
          </xdr:nvSpPr>
          <xdr:spPr bwMode="auto">
            <a:xfrm>
              <a:off x="6684" y="10481"/>
              <a:ext cx="33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176" name="Rectangle 952"/>
            <xdr:cNvSpPr>
              <a:spLocks noChangeArrowheads="1"/>
            </xdr:cNvSpPr>
          </xdr:nvSpPr>
          <xdr:spPr bwMode="auto">
            <a:xfrm>
              <a:off x="705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5" name="Rectangle 951"/>
            <xdr:cNvSpPr>
              <a:spLocks noChangeArrowheads="1"/>
            </xdr:cNvSpPr>
          </xdr:nvSpPr>
          <xdr:spPr bwMode="auto">
            <a:xfrm>
              <a:off x="7382" y="10481"/>
              <a:ext cx="84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174" name="Rectangle 950"/>
            <xdr:cNvSpPr>
              <a:spLocks noChangeArrowheads="1"/>
            </xdr:cNvSpPr>
          </xdr:nvSpPr>
          <xdr:spPr bwMode="auto">
            <a:xfrm>
              <a:off x="8274" y="10481"/>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173" name="Rectangle 949"/>
            <xdr:cNvSpPr>
              <a:spLocks noChangeArrowheads="1"/>
            </xdr:cNvSpPr>
          </xdr:nvSpPr>
          <xdr:spPr bwMode="auto">
            <a:xfrm>
              <a:off x="8933" y="10481"/>
              <a:ext cx="39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172" name="Rectangle 948"/>
            <xdr:cNvSpPr>
              <a:spLocks noChangeArrowheads="1"/>
            </xdr:cNvSpPr>
          </xdr:nvSpPr>
          <xdr:spPr bwMode="auto">
            <a:xfrm>
              <a:off x="39"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1" name="Rectangle 947"/>
            <xdr:cNvSpPr>
              <a:spLocks noChangeArrowheads="1"/>
            </xdr:cNvSpPr>
          </xdr:nvSpPr>
          <xdr:spPr bwMode="auto">
            <a:xfrm>
              <a:off x="362"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70" name="Rectangle 946"/>
            <xdr:cNvSpPr>
              <a:spLocks noChangeArrowheads="1"/>
            </xdr:cNvSpPr>
          </xdr:nvSpPr>
          <xdr:spPr bwMode="auto">
            <a:xfrm>
              <a:off x="944" y="10727"/>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169" name="Rectangle 945"/>
            <xdr:cNvSpPr>
              <a:spLocks noChangeArrowheads="1"/>
            </xdr:cNvSpPr>
          </xdr:nvSpPr>
          <xdr:spPr bwMode="auto">
            <a:xfrm>
              <a:off x="1435"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168" name="Rectangle 944"/>
            <xdr:cNvSpPr>
              <a:spLocks noChangeArrowheads="1"/>
            </xdr:cNvSpPr>
          </xdr:nvSpPr>
          <xdr:spPr bwMode="auto">
            <a:xfrm>
              <a:off x="2094"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67" name="Rectangle 943"/>
            <xdr:cNvSpPr>
              <a:spLocks noChangeArrowheads="1"/>
            </xdr:cNvSpPr>
          </xdr:nvSpPr>
          <xdr:spPr bwMode="auto">
            <a:xfrm>
              <a:off x="2418" y="10727"/>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66" name="Rectangle 942"/>
            <xdr:cNvSpPr>
              <a:spLocks noChangeArrowheads="1"/>
            </xdr:cNvSpPr>
          </xdr:nvSpPr>
          <xdr:spPr bwMode="auto">
            <a:xfrm>
              <a:off x="2870"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permits</a:t>
              </a:r>
              <a:endParaRPr lang="en-US"/>
            </a:p>
          </xdr:txBody>
        </xdr:sp>
        <xdr:sp macro="" textlink="">
          <xdr:nvSpPr>
            <xdr:cNvPr id="693165" name="Rectangle 941"/>
            <xdr:cNvSpPr>
              <a:spLocks noChangeArrowheads="1"/>
            </xdr:cNvSpPr>
          </xdr:nvSpPr>
          <xdr:spPr bwMode="auto">
            <a:xfrm>
              <a:off x="3568" y="10727"/>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64" name="Rectangle 940"/>
            <xdr:cNvSpPr>
              <a:spLocks noChangeArrowheads="1"/>
            </xdr:cNvSpPr>
          </xdr:nvSpPr>
          <xdr:spPr bwMode="auto">
            <a:xfrm>
              <a:off x="3982"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provide</a:t>
              </a:r>
              <a:endParaRPr lang="en-US"/>
            </a:p>
          </xdr:txBody>
        </xdr:sp>
        <xdr:sp macro="" textlink="">
          <xdr:nvSpPr>
            <xdr:cNvPr id="693163" name="Rectangle 939"/>
            <xdr:cNvSpPr>
              <a:spLocks noChangeArrowheads="1"/>
            </xdr:cNvSpPr>
          </xdr:nvSpPr>
          <xdr:spPr bwMode="auto">
            <a:xfrm>
              <a:off x="4706" y="10727"/>
              <a:ext cx="52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useful</a:t>
              </a:r>
              <a:endParaRPr lang="en-US"/>
            </a:p>
          </xdr:txBody>
        </xdr:sp>
        <xdr:sp macro="" textlink="">
          <xdr:nvSpPr>
            <xdr:cNvPr id="693162" name="Rectangle 938"/>
            <xdr:cNvSpPr>
              <a:spLocks noChangeArrowheads="1"/>
            </xdr:cNvSpPr>
          </xdr:nvSpPr>
          <xdr:spPr bwMode="auto">
            <a:xfrm>
              <a:off x="5262" y="10727"/>
              <a:ext cx="98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161" name="Rectangle 937"/>
            <xdr:cNvSpPr>
              <a:spLocks noChangeArrowheads="1"/>
            </xdr:cNvSpPr>
          </xdr:nvSpPr>
          <xdr:spPr bwMode="auto">
            <a:xfrm>
              <a:off x="6257" y="10727"/>
              <a:ext cx="22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160" name="Rectangle 936"/>
            <xdr:cNvSpPr>
              <a:spLocks noChangeArrowheads="1"/>
            </xdr:cNvSpPr>
          </xdr:nvSpPr>
          <xdr:spPr bwMode="auto">
            <a:xfrm>
              <a:off x="6516" y="10727"/>
              <a:ext cx="60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foreign</a:t>
              </a:r>
              <a:endParaRPr lang="en-US"/>
            </a:p>
          </xdr:txBody>
        </xdr:sp>
        <xdr:sp macro="" textlink="">
          <xdr:nvSpPr>
            <xdr:cNvPr id="693159" name="Rectangle 935"/>
            <xdr:cNvSpPr>
              <a:spLocks noChangeArrowheads="1"/>
            </xdr:cNvSpPr>
          </xdr:nvSpPr>
          <xdr:spPr bwMode="auto">
            <a:xfrm>
              <a:off x="7149"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58" name="Rectangle 934"/>
            <xdr:cNvSpPr>
              <a:spLocks noChangeArrowheads="1"/>
            </xdr:cNvSpPr>
          </xdr:nvSpPr>
          <xdr:spPr bwMode="auto">
            <a:xfrm>
              <a:off x="7718" y="10727"/>
              <a:ext cx="76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activities</a:t>
              </a:r>
              <a:endParaRPr lang="en-US"/>
            </a:p>
          </xdr:txBody>
        </xdr:sp>
        <xdr:sp macro="" textlink="">
          <xdr:nvSpPr>
            <xdr:cNvPr id="693157" name="Rectangle 933"/>
            <xdr:cNvSpPr>
              <a:spLocks noChangeArrowheads="1"/>
            </xdr:cNvSpPr>
          </xdr:nvSpPr>
          <xdr:spPr bwMode="auto">
            <a:xfrm>
              <a:off x="8507"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outside</a:t>
              </a:r>
              <a:endParaRPr lang="en-US"/>
            </a:p>
          </xdr:txBody>
        </xdr:sp>
        <xdr:sp macro="" textlink="">
          <xdr:nvSpPr>
            <xdr:cNvPr id="693156" name="Rectangle 932"/>
            <xdr:cNvSpPr>
              <a:spLocks noChangeArrowheads="1"/>
            </xdr:cNvSpPr>
          </xdr:nvSpPr>
          <xdr:spPr bwMode="auto">
            <a:xfrm>
              <a:off x="9166" y="10727"/>
              <a:ext cx="16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155" name="Rectangle 931"/>
            <xdr:cNvSpPr>
              <a:spLocks noChangeArrowheads="1"/>
            </xdr:cNvSpPr>
          </xdr:nvSpPr>
          <xdr:spPr bwMode="auto">
            <a:xfrm>
              <a:off x="39" y="10973"/>
              <a:ext cx="140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 periods.</a:t>
              </a:r>
              <a:endParaRPr lang="en-US"/>
            </a:p>
          </xdr:txBody>
        </xdr:sp>
        <xdr:sp macro="" textlink="">
          <xdr:nvSpPr>
            <xdr:cNvPr id="693154" name="Line 930"/>
            <xdr:cNvSpPr>
              <a:spLocks noChangeShapeType="1"/>
            </xdr:cNvSpPr>
          </xdr:nvSpPr>
          <xdr:spPr bwMode="auto">
            <a:xfrm>
              <a:off x="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3" name="Rectangle 929"/>
            <xdr:cNvSpPr>
              <a:spLocks noChangeArrowheads="1"/>
            </xdr:cNvSpPr>
          </xdr:nvSpPr>
          <xdr:spPr bwMode="auto">
            <a:xfrm>
              <a:off x="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2" name="Line 928"/>
            <xdr:cNvSpPr>
              <a:spLocks noChangeShapeType="1"/>
            </xdr:cNvSpPr>
          </xdr:nvSpPr>
          <xdr:spPr bwMode="auto">
            <a:xfrm>
              <a:off x="1577"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1" name="Rectangle 927"/>
            <xdr:cNvSpPr>
              <a:spLocks noChangeArrowheads="1"/>
            </xdr:cNvSpPr>
          </xdr:nvSpPr>
          <xdr:spPr bwMode="auto">
            <a:xfrm>
              <a:off x="1577"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0" name="Line 926"/>
            <xdr:cNvSpPr>
              <a:spLocks noChangeShapeType="1"/>
            </xdr:cNvSpPr>
          </xdr:nvSpPr>
          <xdr:spPr bwMode="auto">
            <a:xfrm>
              <a:off x="2275"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9" name="Rectangle 925"/>
            <xdr:cNvSpPr>
              <a:spLocks noChangeArrowheads="1"/>
            </xdr:cNvSpPr>
          </xdr:nvSpPr>
          <xdr:spPr bwMode="auto">
            <a:xfrm>
              <a:off x="2275"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8" name="Line 924"/>
            <xdr:cNvSpPr>
              <a:spLocks noChangeShapeType="1"/>
            </xdr:cNvSpPr>
          </xdr:nvSpPr>
          <xdr:spPr bwMode="auto">
            <a:xfrm>
              <a:off x="29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7" name="Rectangle 923"/>
            <xdr:cNvSpPr>
              <a:spLocks noChangeArrowheads="1"/>
            </xdr:cNvSpPr>
          </xdr:nvSpPr>
          <xdr:spPr bwMode="auto">
            <a:xfrm>
              <a:off x="2948" y="0"/>
              <a:ext cx="12"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6" name="Line 922"/>
            <xdr:cNvSpPr>
              <a:spLocks noChangeShapeType="1"/>
            </xdr:cNvSpPr>
          </xdr:nvSpPr>
          <xdr:spPr bwMode="auto">
            <a:xfrm>
              <a:off x="3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5" name="Rectangle 921"/>
            <xdr:cNvSpPr>
              <a:spLocks noChangeArrowheads="1"/>
            </xdr:cNvSpPr>
          </xdr:nvSpPr>
          <xdr:spPr bwMode="auto">
            <a:xfrm>
              <a:off x="3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4" name="Line 920"/>
            <xdr:cNvSpPr>
              <a:spLocks noChangeShapeType="1"/>
            </xdr:cNvSpPr>
          </xdr:nvSpPr>
          <xdr:spPr bwMode="auto">
            <a:xfrm>
              <a:off x="43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3" name="Rectangle 919"/>
            <xdr:cNvSpPr>
              <a:spLocks noChangeArrowheads="1"/>
            </xdr:cNvSpPr>
          </xdr:nvSpPr>
          <xdr:spPr bwMode="auto">
            <a:xfrm>
              <a:off x="43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2" name="Line 918"/>
            <xdr:cNvSpPr>
              <a:spLocks noChangeShapeType="1"/>
            </xdr:cNvSpPr>
          </xdr:nvSpPr>
          <xdr:spPr bwMode="auto">
            <a:xfrm>
              <a:off x="4990"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1" name="Rectangle 917"/>
            <xdr:cNvSpPr>
              <a:spLocks noChangeArrowheads="1"/>
            </xdr:cNvSpPr>
          </xdr:nvSpPr>
          <xdr:spPr bwMode="auto">
            <a:xfrm>
              <a:off x="4990"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0" name="Line 916"/>
            <xdr:cNvSpPr>
              <a:spLocks noChangeShapeType="1"/>
            </xdr:cNvSpPr>
          </xdr:nvSpPr>
          <xdr:spPr bwMode="auto">
            <a:xfrm>
              <a:off x="5662"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9" name="Rectangle 915"/>
            <xdr:cNvSpPr>
              <a:spLocks noChangeArrowheads="1"/>
            </xdr:cNvSpPr>
          </xdr:nvSpPr>
          <xdr:spPr bwMode="auto">
            <a:xfrm>
              <a:off x="5662"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8" name="Line 914"/>
            <xdr:cNvSpPr>
              <a:spLocks noChangeShapeType="1"/>
            </xdr:cNvSpPr>
          </xdr:nvSpPr>
          <xdr:spPr bwMode="auto">
            <a:xfrm>
              <a:off x="63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7" name="Rectangle 913"/>
            <xdr:cNvSpPr>
              <a:spLocks noChangeArrowheads="1"/>
            </xdr:cNvSpPr>
          </xdr:nvSpPr>
          <xdr:spPr bwMode="auto">
            <a:xfrm>
              <a:off x="634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6" name="Line 912"/>
            <xdr:cNvSpPr>
              <a:spLocks noChangeShapeType="1"/>
            </xdr:cNvSpPr>
          </xdr:nvSpPr>
          <xdr:spPr bwMode="auto">
            <a:xfrm>
              <a:off x="70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5" name="Rectangle 911"/>
            <xdr:cNvSpPr>
              <a:spLocks noChangeArrowheads="1"/>
            </xdr:cNvSpPr>
          </xdr:nvSpPr>
          <xdr:spPr bwMode="auto">
            <a:xfrm>
              <a:off x="70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4" name="Line 910"/>
            <xdr:cNvSpPr>
              <a:spLocks noChangeShapeType="1"/>
            </xdr:cNvSpPr>
          </xdr:nvSpPr>
          <xdr:spPr bwMode="auto">
            <a:xfrm>
              <a:off x="77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3" name="Rectangle 909"/>
            <xdr:cNvSpPr>
              <a:spLocks noChangeArrowheads="1"/>
            </xdr:cNvSpPr>
          </xdr:nvSpPr>
          <xdr:spPr bwMode="auto">
            <a:xfrm>
              <a:off x="77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2" name="Line 908"/>
            <xdr:cNvSpPr>
              <a:spLocks noChangeShapeType="1"/>
            </xdr:cNvSpPr>
          </xdr:nvSpPr>
          <xdr:spPr bwMode="auto">
            <a:xfrm>
              <a:off x="8571"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1" name="Rectangle 907"/>
            <xdr:cNvSpPr>
              <a:spLocks noChangeArrowheads="1"/>
            </xdr:cNvSpPr>
          </xdr:nvSpPr>
          <xdr:spPr bwMode="auto">
            <a:xfrm>
              <a:off x="8571"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0" name="Line 906"/>
            <xdr:cNvSpPr>
              <a:spLocks noChangeShapeType="1"/>
            </xdr:cNvSpPr>
          </xdr:nvSpPr>
          <xdr:spPr bwMode="auto">
            <a:xfrm>
              <a:off x="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9" name="Rectangle 905"/>
            <xdr:cNvSpPr>
              <a:spLocks noChangeArrowheads="1"/>
            </xdr:cNvSpPr>
          </xdr:nvSpPr>
          <xdr:spPr bwMode="auto">
            <a:xfrm>
              <a:off x="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8" name="Line 904"/>
            <xdr:cNvSpPr>
              <a:spLocks noChangeShapeType="1"/>
            </xdr:cNvSpPr>
          </xdr:nvSpPr>
          <xdr:spPr bwMode="auto">
            <a:xfrm>
              <a:off x="1577"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7" name="Rectangle 903"/>
            <xdr:cNvSpPr>
              <a:spLocks noChangeArrowheads="1"/>
            </xdr:cNvSpPr>
          </xdr:nvSpPr>
          <xdr:spPr bwMode="auto">
            <a:xfrm>
              <a:off x="1577"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6" name="Line 902"/>
            <xdr:cNvSpPr>
              <a:spLocks noChangeShapeType="1"/>
            </xdr:cNvSpPr>
          </xdr:nvSpPr>
          <xdr:spPr bwMode="auto">
            <a:xfrm>
              <a:off x="2275"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5" name="Rectangle 901"/>
            <xdr:cNvSpPr>
              <a:spLocks noChangeArrowheads="1"/>
            </xdr:cNvSpPr>
          </xdr:nvSpPr>
          <xdr:spPr bwMode="auto">
            <a:xfrm>
              <a:off x="2275"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4" name="Line 900"/>
            <xdr:cNvSpPr>
              <a:spLocks noChangeShapeType="1"/>
            </xdr:cNvSpPr>
          </xdr:nvSpPr>
          <xdr:spPr bwMode="auto">
            <a:xfrm>
              <a:off x="29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3" name="Rectangle 899"/>
            <xdr:cNvSpPr>
              <a:spLocks noChangeArrowheads="1"/>
            </xdr:cNvSpPr>
          </xdr:nvSpPr>
          <xdr:spPr bwMode="auto">
            <a:xfrm>
              <a:off x="2948" y="310"/>
              <a:ext cx="12"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2" name="Line 898"/>
            <xdr:cNvSpPr>
              <a:spLocks noChangeShapeType="1"/>
            </xdr:cNvSpPr>
          </xdr:nvSpPr>
          <xdr:spPr bwMode="auto">
            <a:xfrm>
              <a:off x="3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1" name="Rectangle 897"/>
            <xdr:cNvSpPr>
              <a:spLocks noChangeArrowheads="1"/>
            </xdr:cNvSpPr>
          </xdr:nvSpPr>
          <xdr:spPr bwMode="auto">
            <a:xfrm>
              <a:off x="3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0" name="Line 896"/>
            <xdr:cNvSpPr>
              <a:spLocks noChangeShapeType="1"/>
            </xdr:cNvSpPr>
          </xdr:nvSpPr>
          <xdr:spPr bwMode="auto">
            <a:xfrm>
              <a:off x="43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9" name="Rectangle 895"/>
            <xdr:cNvSpPr>
              <a:spLocks noChangeArrowheads="1"/>
            </xdr:cNvSpPr>
          </xdr:nvSpPr>
          <xdr:spPr bwMode="auto">
            <a:xfrm>
              <a:off x="43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8" name="Line 894"/>
            <xdr:cNvSpPr>
              <a:spLocks noChangeShapeType="1"/>
            </xdr:cNvSpPr>
          </xdr:nvSpPr>
          <xdr:spPr bwMode="auto">
            <a:xfrm>
              <a:off x="4990"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7" name="Rectangle 893"/>
            <xdr:cNvSpPr>
              <a:spLocks noChangeArrowheads="1"/>
            </xdr:cNvSpPr>
          </xdr:nvSpPr>
          <xdr:spPr bwMode="auto">
            <a:xfrm>
              <a:off x="4990"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6" name="Line 892"/>
            <xdr:cNvSpPr>
              <a:spLocks noChangeShapeType="1"/>
            </xdr:cNvSpPr>
          </xdr:nvSpPr>
          <xdr:spPr bwMode="auto">
            <a:xfrm>
              <a:off x="5662"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5" name="Rectangle 891"/>
            <xdr:cNvSpPr>
              <a:spLocks noChangeArrowheads="1"/>
            </xdr:cNvSpPr>
          </xdr:nvSpPr>
          <xdr:spPr bwMode="auto">
            <a:xfrm>
              <a:off x="5662"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4" name="Line 890"/>
            <xdr:cNvSpPr>
              <a:spLocks noChangeShapeType="1"/>
            </xdr:cNvSpPr>
          </xdr:nvSpPr>
          <xdr:spPr bwMode="auto">
            <a:xfrm>
              <a:off x="63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3" name="Rectangle 889"/>
            <xdr:cNvSpPr>
              <a:spLocks noChangeArrowheads="1"/>
            </xdr:cNvSpPr>
          </xdr:nvSpPr>
          <xdr:spPr bwMode="auto">
            <a:xfrm>
              <a:off x="634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2" name="Line 888"/>
            <xdr:cNvSpPr>
              <a:spLocks noChangeShapeType="1"/>
            </xdr:cNvSpPr>
          </xdr:nvSpPr>
          <xdr:spPr bwMode="auto">
            <a:xfrm>
              <a:off x="70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1" name="Rectangle 887"/>
            <xdr:cNvSpPr>
              <a:spLocks noChangeArrowheads="1"/>
            </xdr:cNvSpPr>
          </xdr:nvSpPr>
          <xdr:spPr bwMode="auto">
            <a:xfrm>
              <a:off x="70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0" name="Line 886"/>
            <xdr:cNvSpPr>
              <a:spLocks noChangeShapeType="1"/>
            </xdr:cNvSpPr>
          </xdr:nvSpPr>
          <xdr:spPr bwMode="auto">
            <a:xfrm>
              <a:off x="77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9" name="Rectangle 885"/>
            <xdr:cNvSpPr>
              <a:spLocks noChangeArrowheads="1"/>
            </xdr:cNvSpPr>
          </xdr:nvSpPr>
          <xdr:spPr bwMode="auto">
            <a:xfrm>
              <a:off x="77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8" name="Line 884"/>
            <xdr:cNvSpPr>
              <a:spLocks noChangeShapeType="1"/>
            </xdr:cNvSpPr>
          </xdr:nvSpPr>
          <xdr:spPr bwMode="auto">
            <a:xfrm>
              <a:off x="8571"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7" name="Rectangle 883"/>
            <xdr:cNvSpPr>
              <a:spLocks noChangeArrowheads="1"/>
            </xdr:cNvSpPr>
          </xdr:nvSpPr>
          <xdr:spPr bwMode="auto">
            <a:xfrm>
              <a:off x="8571"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6" name="Line 882"/>
            <xdr:cNvSpPr>
              <a:spLocks noChangeShapeType="1"/>
            </xdr:cNvSpPr>
          </xdr:nvSpPr>
          <xdr:spPr bwMode="auto">
            <a:xfrm>
              <a:off x="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5" name="Rectangle 881"/>
            <xdr:cNvSpPr>
              <a:spLocks noChangeArrowheads="1"/>
            </xdr:cNvSpPr>
          </xdr:nvSpPr>
          <xdr:spPr bwMode="auto">
            <a:xfrm>
              <a:off x="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4" name="Line 880"/>
            <xdr:cNvSpPr>
              <a:spLocks noChangeShapeType="1"/>
            </xdr:cNvSpPr>
          </xdr:nvSpPr>
          <xdr:spPr bwMode="auto">
            <a:xfrm>
              <a:off x="1577"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3" name="Rectangle 879"/>
            <xdr:cNvSpPr>
              <a:spLocks noChangeArrowheads="1"/>
            </xdr:cNvSpPr>
          </xdr:nvSpPr>
          <xdr:spPr bwMode="auto">
            <a:xfrm>
              <a:off x="1577"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2" name="Line 878"/>
            <xdr:cNvSpPr>
              <a:spLocks noChangeShapeType="1"/>
            </xdr:cNvSpPr>
          </xdr:nvSpPr>
          <xdr:spPr bwMode="auto">
            <a:xfrm>
              <a:off x="2275"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1" name="Rectangle 877"/>
            <xdr:cNvSpPr>
              <a:spLocks noChangeArrowheads="1"/>
            </xdr:cNvSpPr>
          </xdr:nvSpPr>
          <xdr:spPr bwMode="auto">
            <a:xfrm>
              <a:off x="2275"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0" name="Line 876"/>
            <xdr:cNvSpPr>
              <a:spLocks noChangeShapeType="1"/>
            </xdr:cNvSpPr>
          </xdr:nvSpPr>
          <xdr:spPr bwMode="auto">
            <a:xfrm>
              <a:off x="29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9" name="Rectangle 875"/>
            <xdr:cNvSpPr>
              <a:spLocks noChangeArrowheads="1"/>
            </xdr:cNvSpPr>
          </xdr:nvSpPr>
          <xdr:spPr bwMode="auto">
            <a:xfrm>
              <a:off x="2948" y="1292"/>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8" name="Line 874"/>
            <xdr:cNvSpPr>
              <a:spLocks noChangeShapeType="1"/>
            </xdr:cNvSpPr>
          </xdr:nvSpPr>
          <xdr:spPr bwMode="auto">
            <a:xfrm>
              <a:off x="3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7" name="Rectangle 873"/>
            <xdr:cNvSpPr>
              <a:spLocks noChangeArrowheads="1"/>
            </xdr:cNvSpPr>
          </xdr:nvSpPr>
          <xdr:spPr bwMode="auto">
            <a:xfrm>
              <a:off x="3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6" name="Line 872"/>
            <xdr:cNvSpPr>
              <a:spLocks noChangeShapeType="1"/>
            </xdr:cNvSpPr>
          </xdr:nvSpPr>
          <xdr:spPr bwMode="auto">
            <a:xfrm>
              <a:off x="43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5" name="Rectangle 871"/>
            <xdr:cNvSpPr>
              <a:spLocks noChangeArrowheads="1"/>
            </xdr:cNvSpPr>
          </xdr:nvSpPr>
          <xdr:spPr bwMode="auto">
            <a:xfrm>
              <a:off x="43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4" name="Line 870"/>
            <xdr:cNvSpPr>
              <a:spLocks noChangeShapeType="1"/>
            </xdr:cNvSpPr>
          </xdr:nvSpPr>
          <xdr:spPr bwMode="auto">
            <a:xfrm>
              <a:off x="4990"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3" name="Rectangle 869"/>
            <xdr:cNvSpPr>
              <a:spLocks noChangeArrowheads="1"/>
            </xdr:cNvSpPr>
          </xdr:nvSpPr>
          <xdr:spPr bwMode="auto">
            <a:xfrm>
              <a:off x="4990"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2" name="Line 868"/>
            <xdr:cNvSpPr>
              <a:spLocks noChangeShapeType="1"/>
            </xdr:cNvSpPr>
          </xdr:nvSpPr>
          <xdr:spPr bwMode="auto">
            <a:xfrm>
              <a:off x="5662"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1" name="Rectangle 867"/>
            <xdr:cNvSpPr>
              <a:spLocks noChangeArrowheads="1"/>
            </xdr:cNvSpPr>
          </xdr:nvSpPr>
          <xdr:spPr bwMode="auto">
            <a:xfrm>
              <a:off x="5662"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0" name="Line 866"/>
            <xdr:cNvSpPr>
              <a:spLocks noChangeShapeType="1"/>
            </xdr:cNvSpPr>
          </xdr:nvSpPr>
          <xdr:spPr bwMode="auto">
            <a:xfrm>
              <a:off x="63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9" name="Rectangle 865"/>
            <xdr:cNvSpPr>
              <a:spLocks noChangeArrowheads="1"/>
            </xdr:cNvSpPr>
          </xdr:nvSpPr>
          <xdr:spPr bwMode="auto">
            <a:xfrm>
              <a:off x="634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8" name="Line 864"/>
            <xdr:cNvSpPr>
              <a:spLocks noChangeShapeType="1"/>
            </xdr:cNvSpPr>
          </xdr:nvSpPr>
          <xdr:spPr bwMode="auto">
            <a:xfrm>
              <a:off x="70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7" name="Rectangle 863"/>
            <xdr:cNvSpPr>
              <a:spLocks noChangeArrowheads="1"/>
            </xdr:cNvSpPr>
          </xdr:nvSpPr>
          <xdr:spPr bwMode="auto">
            <a:xfrm>
              <a:off x="70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6" name="Line 862"/>
            <xdr:cNvSpPr>
              <a:spLocks noChangeShapeType="1"/>
            </xdr:cNvSpPr>
          </xdr:nvSpPr>
          <xdr:spPr bwMode="auto">
            <a:xfrm>
              <a:off x="77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5" name="Rectangle 861"/>
            <xdr:cNvSpPr>
              <a:spLocks noChangeArrowheads="1"/>
            </xdr:cNvSpPr>
          </xdr:nvSpPr>
          <xdr:spPr bwMode="auto">
            <a:xfrm>
              <a:off x="77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4" name="Line 860"/>
            <xdr:cNvSpPr>
              <a:spLocks noChangeShapeType="1"/>
            </xdr:cNvSpPr>
          </xdr:nvSpPr>
          <xdr:spPr bwMode="auto">
            <a:xfrm>
              <a:off x="8571"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3" name="Rectangle 859"/>
            <xdr:cNvSpPr>
              <a:spLocks noChangeArrowheads="1"/>
            </xdr:cNvSpPr>
          </xdr:nvSpPr>
          <xdr:spPr bwMode="auto">
            <a:xfrm>
              <a:off x="8571"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2" name="Line 858"/>
            <xdr:cNvSpPr>
              <a:spLocks noChangeShapeType="1"/>
            </xdr:cNvSpPr>
          </xdr:nvSpPr>
          <xdr:spPr bwMode="auto">
            <a:xfrm>
              <a:off x="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1" name="Rectangle 857"/>
            <xdr:cNvSpPr>
              <a:spLocks noChangeArrowheads="1"/>
            </xdr:cNvSpPr>
          </xdr:nvSpPr>
          <xdr:spPr bwMode="auto">
            <a:xfrm>
              <a:off x="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0" name="Line 856"/>
            <xdr:cNvSpPr>
              <a:spLocks noChangeShapeType="1"/>
            </xdr:cNvSpPr>
          </xdr:nvSpPr>
          <xdr:spPr bwMode="auto">
            <a:xfrm>
              <a:off x="1577"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9" name="Rectangle 855"/>
            <xdr:cNvSpPr>
              <a:spLocks noChangeArrowheads="1"/>
            </xdr:cNvSpPr>
          </xdr:nvSpPr>
          <xdr:spPr bwMode="auto">
            <a:xfrm>
              <a:off x="1577"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8" name="Line 854"/>
            <xdr:cNvSpPr>
              <a:spLocks noChangeShapeType="1"/>
            </xdr:cNvSpPr>
          </xdr:nvSpPr>
          <xdr:spPr bwMode="auto">
            <a:xfrm>
              <a:off x="2275"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7" name="Rectangle 853"/>
            <xdr:cNvSpPr>
              <a:spLocks noChangeArrowheads="1"/>
            </xdr:cNvSpPr>
          </xdr:nvSpPr>
          <xdr:spPr bwMode="auto">
            <a:xfrm>
              <a:off x="2275"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6" name="Line 852"/>
            <xdr:cNvSpPr>
              <a:spLocks noChangeShapeType="1"/>
            </xdr:cNvSpPr>
          </xdr:nvSpPr>
          <xdr:spPr bwMode="auto">
            <a:xfrm>
              <a:off x="29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5" name="Rectangle 851"/>
            <xdr:cNvSpPr>
              <a:spLocks noChangeArrowheads="1"/>
            </xdr:cNvSpPr>
          </xdr:nvSpPr>
          <xdr:spPr bwMode="auto">
            <a:xfrm>
              <a:off x="2948" y="2585"/>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4" name="Line 850"/>
            <xdr:cNvSpPr>
              <a:spLocks noChangeShapeType="1"/>
            </xdr:cNvSpPr>
          </xdr:nvSpPr>
          <xdr:spPr bwMode="auto">
            <a:xfrm>
              <a:off x="3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3" name="Rectangle 849"/>
            <xdr:cNvSpPr>
              <a:spLocks noChangeArrowheads="1"/>
            </xdr:cNvSpPr>
          </xdr:nvSpPr>
          <xdr:spPr bwMode="auto">
            <a:xfrm>
              <a:off x="3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2" name="Line 848"/>
            <xdr:cNvSpPr>
              <a:spLocks noChangeShapeType="1"/>
            </xdr:cNvSpPr>
          </xdr:nvSpPr>
          <xdr:spPr bwMode="auto">
            <a:xfrm>
              <a:off x="43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1" name="Rectangle 847"/>
            <xdr:cNvSpPr>
              <a:spLocks noChangeArrowheads="1"/>
            </xdr:cNvSpPr>
          </xdr:nvSpPr>
          <xdr:spPr bwMode="auto">
            <a:xfrm>
              <a:off x="43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0" name="Line 846"/>
            <xdr:cNvSpPr>
              <a:spLocks noChangeShapeType="1"/>
            </xdr:cNvSpPr>
          </xdr:nvSpPr>
          <xdr:spPr bwMode="auto">
            <a:xfrm>
              <a:off x="4990"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9" name="Rectangle 845"/>
            <xdr:cNvSpPr>
              <a:spLocks noChangeArrowheads="1"/>
            </xdr:cNvSpPr>
          </xdr:nvSpPr>
          <xdr:spPr bwMode="auto">
            <a:xfrm>
              <a:off x="4990"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8" name="Line 844"/>
            <xdr:cNvSpPr>
              <a:spLocks noChangeShapeType="1"/>
            </xdr:cNvSpPr>
          </xdr:nvSpPr>
          <xdr:spPr bwMode="auto">
            <a:xfrm>
              <a:off x="5662"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7" name="Rectangle 843"/>
            <xdr:cNvSpPr>
              <a:spLocks noChangeArrowheads="1"/>
            </xdr:cNvSpPr>
          </xdr:nvSpPr>
          <xdr:spPr bwMode="auto">
            <a:xfrm>
              <a:off x="5662"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6" name="Line 842"/>
            <xdr:cNvSpPr>
              <a:spLocks noChangeShapeType="1"/>
            </xdr:cNvSpPr>
          </xdr:nvSpPr>
          <xdr:spPr bwMode="auto">
            <a:xfrm>
              <a:off x="63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5" name="Rectangle 841"/>
            <xdr:cNvSpPr>
              <a:spLocks noChangeArrowheads="1"/>
            </xdr:cNvSpPr>
          </xdr:nvSpPr>
          <xdr:spPr bwMode="auto">
            <a:xfrm>
              <a:off x="634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4" name="Line 840"/>
            <xdr:cNvSpPr>
              <a:spLocks noChangeShapeType="1"/>
            </xdr:cNvSpPr>
          </xdr:nvSpPr>
          <xdr:spPr bwMode="auto">
            <a:xfrm>
              <a:off x="70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3" name="Rectangle 839"/>
            <xdr:cNvSpPr>
              <a:spLocks noChangeArrowheads="1"/>
            </xdr:cNvSpPr>
          </xdr:nvSpPr>
          <xdr:spPr bwMode="auto">
            <a:xfrm>
              <a:off x="70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2" name="Line 838"/>
            <xdr:cNvSpPr>
              <a:spLocks noChangeShapeType="1"/>
            </xdr:cNvSpPr>
          </xdr:nvSpPr>
          <xdr:spPr bwMode="auto">
            <a:xfrm>
              <a:off x="77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1" name="Rectangle 837"/>
            <xdr:cNvSpPr>
              <a:spLocks noChangeArrowheads="1"/>
            </xdr:cNvSpPr>
          </xdr:nvSpPr>
          <xdr:spPr bwMode="auto">
            <a:xfrm>
              <a:off x="77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0" name="Line 836"/>
            <xdr:cNvSpPr>
              <a:spLocks noChangeShapeType="1"/>
            </xdr:cNvSpPr>
          </xdr:nvSpPr>
          <xdr:spPr bwMode="auto">
            <a:xfrm>
              <a:off x="8571"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9" name="Rectangle 835"/>
            <xdr:cNvSpPr>
              <a:spLocks noChangeArrowheads="1"/>
            </xdr:cNvSpPr>
          </xdr:nvSpPr>
          <xdr:spPr bwMode="auto">
            <a:xfrm>
              <a:off x="8571"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8" name="Line 834"/>
            <xdr:cNvSpPr>
              <a:spLocks noChangeShapeType="1"/>
            </xdr:cNvSpPr>
          </xdr:nvSpPr>
          <xdr:spPr bwMode="auto">
            <a:xfrm>
              <a:off x="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7" name="Rectangle 833"/>
            <xdr:cNvSpPr>
              <a:spLocks noChangeArrowheads="1"/>
            </xdr:cNvSpPr>
          </xdr:nvSpPr>
          <xdr:spPr bwMode="auto">
            <a:xfrm>
              <a:off x="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6" name="Line 832"/>
            <xdr:cNvSpPr>
              <a:spLocks noChangeShapeType="1"/>
            </xdr:cNvSpPr>
          </xdr:nvSpPr>
          <xdr:spPr bwMode="auto">
            <a:xfrm>
              <a:off x="1577"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5" name="Rectangle 831"/>
            <xdr:cNvSpPr>
              <a:spLocks noChangeArrowheads="1"/>
            </xdr:cNvSpPr>
          </xdr:nvSpPr>
          <xdr:spPr bwMode="auto">
            <a:xfrm>
              <a:off x="1577"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4" name="Line 830"/>
            <xdr:cNvSpPr>
              <a:spLocks noChangeShapeType="1"/>
            </xdr:cNvSpPr>
          </xdr:nvSpPr>
          <xdr:spPr bwMode="auto">
            <a:xfrm>
              <a:off x="2275"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3" name="Rectangle 829"/>
            <xdr:cNvSpPr>
              <a:spLocks noChangeArrowheads="1"/>
            </xdr:cNvSpPr>
          </xdr:nvSpPr>
          <xdr:spPr bwMode="auto">
            <a:xfrm>
              <a:off x="2275"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2" name="Line 828"/>
            <xdr:cNvSpPr>
              <a:spLocks noChangeShapeType="1"/>
            </xdr:cNvSpPr>
          </xdr:nvSpPr>
          <xdr:spPr bwMode="auto">
            <a:xfrm>
              <a:off x="29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1" name="Rectangle 827"/>
            <xdr:cNvSpPr>
              <a:spLocks noChangeArrowheads="1"/>
            </xdr:cNvSpPr>
          </xdr:nvSpPr>
          <xdr:spPr bwMode="auto">
            <a:xfrm>
              <a:off x="2948" y="4084"/>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0" name="Line 826"/>
            <xdr:cNvSpPr>
              <a:spLocks noChangeShapeType="1"/>
            </xdr:cNvSpPr>
          </xdr:nvSpPr>
          <xdr:spPr bwMode="auto">
            <a:xfrm>
              <a:off x="3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9" name="Rectangle 825"/>
            <xdr:cNvSpPr>
              <a:spLocks noChangeArrowheads="1"/>
            </xdr:cNvSpPr>
          </xdr:nvSpPr>
          <xdr:spPr bwMode="auto">
            <a:xfrm>
              <a:off x="3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8" name="Line 824"/>
            <xdr:cNvSpPr>
              <a:spLocks noChangeShapeType="1"/>
            </xdr:cNvSpPr>
          </xdr:nvSpPr>
          <xdr:spPr bwMode="auto">
            <a:xfrm>
              <a:off x="43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7" name="Rectangle 823"/>
            <xdr:cNvSpPr>
              <a:spLocks noChangeArrowheads="1"/>
            </xdr:cNvSpPr>
          </xdr:nvSpPr>
          <xdr:spPr bwMode="auto">
            <a:xfrm>
              <a:off x="43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6" name="Line 822"/>
            <xdr:cNvSpPr>
              <a:spLocks noChangeShapeType="1"/>
            </xdr:cNvSpPr>
          </xdr:nvSpPr>
          <xdr:spPr bwMode="auto">
            <a:xfrm>
              <a:off x="4990"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5" name="Rectangle 821"/>
            <xdr:cNvSpPr>
              <a:spLocks noChangeArrowheads="1"/>
            </xdr:cNvSpPr>
          </xdr:nvSpPr>
          <xdr:spPr bwMode="auto">
            <a:xfrm>
              <a:off x="4990"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4" name="Line 820"/>
            <xdr:cNvSpPr>
              <a:spLocks noChangeShapeType="1"/>
            </xdr:cNvSpPr>
          </xdr:nvSpPr>
          <xdr:spPr bwMode="auto">
            <a:xfrm>
              <a:off x="5662"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3" name="Rectangle 819"/>
            <xdr:cNvSpPr>
              <a:spLocks noChangeArrowheads="1"/>
            </xdr:cNvSpPr>
          </xdr:nvSpPr>
          <xdr:spPr bwMode="auto">
            <a:xfrm>
              <a:off x="5662"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2" name="Line 818"/>
            <xdr:cNvSpPr>
              <a:spLocks noChangeShapeType="1"/>
            </xdr:cNvSpPr>
          </xdr:nvSpPr>
          <xdr:spPr bwMode="auto">
            <a:xfrm>
              <a:off x="63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1" name="Rectangle 817"/>
            <xdr:cNvSpPr>
              <a:spLocks noChangeArrowheads="1"/>
            </xdr:cNvSpPr>
          </xdr:nvSpPr>
          <xdr:spPr bwMode="auto">
            <a:xfrm>
              <a:off x="634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0" name="Line 816"/>
            <xdr:cNvSpPr>
              <a:spLocks noChangeShapeType="1"/>
            </xdr:cNvSpPr>
          </xdr:nvSpPr>
          <xdr:spPr bwMode="auto">
            <a:xfrm>
              <a:off x="70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9" name="Rectangle 815"/>
            <xdr:cNvSpPr>
              <a:spLocks noChangeArrowheads="1"/>
            </xdr:cNvSpPr>
          </xdr:nvSpPr>
          <xdr:spPr bwMode="auto">
            <a:xfrm>
              <a:off x="70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8" name="Line 814"/>
            <xdr:cNvSpPr>
              <a:spLocks noChangeShapeType="1"/>
            </xdr:cNvSpPr>
          </xdr:nvSpPr>
          <xdr:spPr bwMode="auto">
            <a:xfrm>
              <a:off x="77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7" name="Rectangle 813"/>
            <xdr:cNvSpPr>
              <a:spLocks noChangeArrowheads="1"/>
            </xdr:cNvSpPr>
          </xdr:nvSpPr>
          <xdr:spPr bwMode="auto">
            <a:xfrm>
              <a:off x="77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6" name="Line 812"/>
            <xdr:cNvSpPr>
              <a:spLocks noChangeShapeType="1"/>
            </xdr:cNvSpPr>
          </xdr:nvSpPr>
          <xdr:spPr bwMode="auto">
            <a:xfrm>
              <a:off x="8571"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5" name="Rectangle 811"/>
            <xdr:cNvSpPr>
              <a:spLocks noChangeArrowheads="1"/>
            </xdr:cNvSpPr>
          </xdr:nvSpPr>
          <xdr:spPr bwMode="auto">
            <a:xfrm>
              <a:off x="8571"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4" name="Line 810"/>
            <xdr:cNvSpPr>
              <a:spLocks noChangeShapeType="1"/>
            </xdr:cNvSpPr>
          </xdr:nvSpPr>
          <xdr:spPr bwMode="auto">
            <a:xfrm>
              <a:off x="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3" name="Rectangle 809"/>
            <xdr:cNvSpPr>
              <a:spLocks noChangeArrowheads="1"/>
            </xdr:cNvSpPr>
          </xdr:nvSpPr>
          <xdr:spPr bwMode="auto">
            <a:xfrm>
              <a:off x="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2" name="Line 808"/>
            <xdr:cNvSpPr>
              <a:spLocks noChangeShapeType="1"/>
            </xdr:cNvSpPr>
          </xdr:nvSpPr>
          <xdr:spPr bwMode="auto">
            <a:xfrm>
              <a:off x="1577"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1" name="Rectangle 807"/>
            <xdr:cNvSpPr>
              <a:spLocks noChangeArrowheads="1"/>
            </xdr:cNvSpPr>
          </xdr:nvSpPr>
          <xdr:spPr bwMode="auto">
            <a:xfrm>
              <a:off x="1577"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0" name="Line 806"/>
            <xdr:cNvSpPr>
              <a:spLocks noChangeShapeType="1"/>
            </xdr:cNvSpPr>
          </xdr:nvSpPr>
          <xdr:spPr bwMode="auto">
            <a:xfrm>
              <a:off x="2275"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9" name="Rectangle 805"/>
            <xdr:cNvSpPr>
              <a:spLocks noChangeArrowheads="1"/>
            </xdr:cNvSpPr>
          </xdr:nvSpPr>
          <xdr:spPr bwMode="auto">
            <a:xfrm>
              <a:off x="2275"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8" name="Line 804"/>
            <xdr:cNvSpPr>
              <a:spLocks noChangeShapeType="1"/>
            </xdr:cNvSpPr>
          </xdr:nvSpPr>
          <xdr:spPr bwMode="auto">
            <a:xfrm>
              <a:off x="29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7" name="Rectangle 803"/>
            <xdr:cNvSpPr>
              <a:spLocks noChangeArrowheads="1"/>
            </xdr:cNvSpPr>
          </xdr:nvSpPr>
          <xdr:spPr bwMode="auto">
            <a:xfrm>
              <a:off x="2948" y="5027"/>
              <a:ext cx="12"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6" name="Line 802"/>
            <xdr:cNvSpPr>
              <a:spLocks noChangeShapeType="1"/>
            </xdr:cNvSpPr>
          </xdr:nvSpPr>
          <xdr:spPr bwMode="auto">
            <a:xfrm>
              <a:off x="3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5" name="Rectangle 801"/>
            <xdr:cNvSpPr>
              <a:spLocks noChangeArrowheads="1"/>
            </xdr:cNvSpPr>
          </xdr:nvSpPr>
          <xdr:spPr bwMode="auto">
            <a:xfrm>
              <a:off x="3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4" name="Line 800"/>
            <xdr:cNvSpPr>
              <a:spLocks noChangeShapeType="1"/>
            </xdr:cNvSpPr>
          </xdr:nvSpPr>
          <xdr:spPr bwMode="auto">
            <a:xfrm>
              <a:off x="43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3" name="Rectangle 799"/>
            <xdr:cNvSpPr>
              <a:spLocks noChangeArrowheads="1"/>
            </xdr:cNvSpPr>
          </xdr:nvSpPr>
          <xdr:spPr bwMode="auto">
            <a:xfrm>
              <a:off x="43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2" name="Line 798"/>
            <xdr:cNvSpPr>
              <a:spLocks noChangeShapeType="1"/>
            </xdr:cNvSpPr>
          </xdr:nvSpPr>
          <xdr:spPr bwMode="auto">
            <a:xfrm>
              <a:off x="4990"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1" name="Rectangle 797"/>
            <xdr:cNvSpPr>
              <a:spLocks noChangeArrowheads="1"/>
            </xdr:cNvSpPr>
          </xdr:nvSpPr>
          <xdr:spPr bwMode="auto">
            <a:xfrm>
              <a:off x="4990"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0" name="Line 796"/>
            <xdr:cNvSpPr>
              <a:spLocks noChangeShapeType="1"/>
            </xdr:cNvSpPr>
          </xdr:nvSpPr>
          <xdr:spPr bwMode="auto">
            <a:xfrm>
              <a:off x="5662"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9" name="Rectangle 795"/>
            <xdr:cNvSpPr>
              <a:spLocks noChangeArrowheads="1"/>
            </xdr:cNvSpPr>
          </xdr:nvSpPr>
          <xdr:spPr bwMode="auto">
            <a:xfrm>
              <a:off x="5662"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8" name="Line 794"/>
            <xdr:cNvSpPr>
              <a:spLocks noChangeShapeType="1"/>
            </xdr:cNvSpPr>
          </xdr:nvSpPr>
          <xdr:spPr bwMode="auto">
            <a:xfrm>
              <a:off x="63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7" name="Rectangle 793"/>
            <xdr:cNvSpPr>
              <a:spLocks noChangeArrowheads="1"/>
            </xdr:cNvSpPr>
          </xdr:nvSpPr>
          <xdr:spPr bwMode="auto">
            <a:xfrm>
              <a:off x="634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6" name="Line 792"/>
            <xdr:cNvSpPr>
              <a:spLocks noChangeShapeType="1"/>
            </xdr:cNvSpPr>
          </xdr:nvSpPr>
          <xdr:spPr bwMode="auto">
            <a:xfrm>
              <a:off x="70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5" name="Rectangle 791"/>
            <xdr:cNvSpPr>
              <a:spLocks noChangeArrowheads="1"/>
            </xdr:cNvSpPr>
          </xdr:nvSpPr>
          <xdr:spPr bwMode="auto">
            <a:xfrm>
              <a:off x="70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4" name="Line 790"/>
            <xdr:cNvSpPr>
              <a:spLocks noChangeShapeType="1"/>
            </xdr:cNvSpPr>
          </xdr:nvSpPr>
          <xdr:spPr bwMode="auto">
            <a:xfrm>
              <a:off x="77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3" name="Rectangle 789"/>
            <xdr:cNvSpPr>
              <a:spLocks noChangeArrowheads="1"/>
            </xdr:cNvSpPr>
          </xdr:nvSpPr>
          <xdr:spPr bwMode="auto">
            <a:xfrm>
              <a:off x="77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2" name="Line 788"/>
            <xdr:cNvSpPr>
              <a:spLocks noChangeShapeType="1"/>
            </xdr:cNvSpPr>
          </xdr:nvSpPr>
          <xdr:spPr bwMode="auto">
            <a:xfrm>
              <a:off x="8571"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1" name="Rectangle 787"/>
            <xdr:cNvSpPr>
              <a:spLocks noChangeArrowheads="1"/>
            </xdr:cNvSpPr>
          </xdr:nvSpPr>
          <xdr:spPr bwMode="auto">
            <a:xfrm>
              <a:off x="8571"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0" name="Line 786"/>
            <xdr:cNvSpPr>
              <a:spLocks noChangeShapeType="1"/>
            </xdr:cNvSpPr>
          </xdr:nvSpPr>
          <xdr:spPr bwMode="auto">
            <a:xfrm>
              <a:off x="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9" name="Rectangle 785"/>
            <xdr:cNvSpPr>
              <a:spLocks noChangeArrowheads="1"/>
            </xdr:cNvSpPr>
          </xdr:nvSpPr>
          <xdr:spPr bwMode="auto">
            <a:xfrm>
              <a:off x="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8" name="Line 784"/>
            <xdr:cNvSpPr>
              <a:spLocks noChangeShapeType="1"/>
            </xdr:cNvSpPr>
          </xdr:nvSpPr>
          <xdr:spPr bwMode="auto">
            <a:xfrm>
              <a:off x="1577"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7" name="Rectangle 783"/>
            <xdr:cNvSpPr>
              <a:spLocks noChangeArrowheads="1"/>
            </xdr:cNvSpPr>
          </xdr:nvSpPr>
          <xdr:spPr bwMode="auto">
            <a:xfrm>
              <a:off x="1577"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6" name="Line 782"/>
            <xdr:cNvSpPr>
              <a:spLocks noChangeShapeType="1"/>
            </xdr:cNvSpPr>
          </xdr:nvSpPr>
          <xdr:spPr bwMode="auto">
            <a:xfrm>
              <a:off x="2275"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5" name="Rectangle 781"/>
            <xdr:cNvSpPr>
              <a:spLocks noChangeArrowheads="1"/>
            </xdr:cNvSpPr>
          </xdr:nvSpPr>
          <xdr:spPr bwMode="auto">
            <a:xfrm>
              <a:off x="2275"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4" name="Line 780"/>
            <xdr:cNvSpPr>
              <a:spLocks noChangeShapeType="1"/>
            </xdr:cNvSpPr>
          </xdr:nvSpPr>
          <xdr:spPr bwMode="auto">
            <a:xfrm>
              <a:off x="29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3" name="Rectangle 779"/>
            <xdr:cNvSpPr>
              <a:spLocks noChangeArrowheads="1"/>
            </xdr:cNvSpPr>
          </xdr:nvSpPr>
          <xdr:spPr bwMode="auto">
            <a:xfrm>
              <a:off x="2948" y="5738"/>
              <a:ext cx="12"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2" name="Line 778"/>
            <xdr:cNvSpPr>
              <a:spLocks noChangeShapeType="1"/>
            </xdr:cNvSpPr>
          </xdr:nvSpPr>
          <xdr:spPr bwMode="auto">
            <a:xfrm>
              <a:off x="3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grpSp>
      <xdr:sp macro="" textlink="">
        <xdr:nvSpPr>
          <xdr:cNvPr id="693000" name="Rectangle 776"/>
          <xdr:cNvSpPr>
            <a:spLocks noChangeArrowheads="1"/>
          </xdr:cNvSpPr>
        </xdr:nvSpPr>
        <xdr:spPr bwMode="auto">
          <a:xfrm>
            <a:off x="3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9" name="Line 775"/>
          <xdr:cNvSpPr>
            <a:spLocks noChangeShapeType="1"/>
          </xdr:cNvSpPr>
        </xdr:nvSpPr>
        <xdr:spPr bwMode="auto">
          <a:xfrm>
            <a:off x="43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8" name="Rectangle 774"/>
          <xdr:cNvSpPr>
            <a:spLocks noChangeArrowheads="1"/>
          </xdr:cNvSpPr>
        </xdr:nvSpPr>
        <xdr:spPr bwMode="auto">
          <a:xfrm>
            <a:off x="43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7" name="Line 773"/>
          <xdr:cNvSpPr>
            <a:spLocks noChangeShapeType="1"/>
          </xdr:cNvSpPr>
        </xdr:nvSpPr>
        <xdr:spPr bwMode="auto">
          <a:xfrm>
            <a:off x="4990"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6" name="Rectangle 772"/>
          <xdr:cNvSpPr>
            <a:spLocks noChangeArrowheads="1"/>
          </xdr:cNvSpPr>
        </xdr:nvSpPr>
        <xdr:spPr bwMode="auto">
          <a:xfrm>
            <a:off x="4990"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5" name="Line 771"/>
          <xdr:cNvSpPr>
            <a:spLocks noChangeShapeType="1"/>
          </xdr:cNvSpPr>
        </xdr:nvSpPr>
        <xdr:spPr bwMode="auto">
          <a:xfrm>
            <a:off x="5662"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4" name="Rectangle 770"/>
          <xdr:cNvSpPr>
            <a:spLocks noChangeArrowheads="1"/>
          </xdr:cNvSpPr>
        </xdr:nvSpPr>
        <xdr:spPr bwMode="auto">
          <a:xfrm>
            <a:off x="5662"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3" name="Line 769"/>
          <xdr:cNvSpPr>
            <a:spLocks noChangeShapeType="1"/>
          </xdr:cNvSpPr>
        </xdr:nvSpPr>
        <xdr:spPr bwMode="auto">
          <a:xfrm>
            <a:off x="63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2" name="Rectangle 768"/>
          <xdr:cNvSpPr>
            <a:spLocks noChangeArrowheads="1"/>
          </xdr:cNvSpPr>
        </xdr:nvSpPr>
        <xdr:spPr bwMode="auto">
          <a:xfrm>
            <a:off x="634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1" name="Line 767"/>
          <xdr:cNvSpPr>
            <a:spLocks noChangeShapeType="1"/>
          </xdr:cNvSpPr>
        </xdr:nvSpPr>
        <xdr:spPr bwMode="auto">
          <a:xfrm>
            <a:off x="70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0" name="Rectangle 766"/>
          <xdr:cNvSpPr>
            <a:spLocks noChangeArrowheads="1"/>
          </xdr:cNvSpPr>
        </xdr:nvSpPr>
        <xdr:spPr bwMode="auto">
          <a:xfrm>
            <a:off x="70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9" name="Line 765"/>
          <xdr:cNvSpPr>
            <a:spLocks noChangeShapeType="1"/>
          </xdr:cNvSpPr>
        </xdr:nvSpPr>
        <xdr:spPr bwMode="auto">
          <a:xfrm>
            <a:off x="77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8" name="Rectangle 764"/>
          <xdr:cNvSpPr>
            <a:spLocks noChangeArrowheads="1"/>
          </xdr:cNvSpPr>
        </xdr:nvSpPr>
        <xdr:spPr bwMode="auto">
          <a:xfrm>
            <a:off x="77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7" name="Line 763"/>
          <xdr:cNvSpPr>
            <a:spLocks noChangeShapeType="1"/>
          </xdr:cNvSpPr>
        </xdr:nvSpPr>
        <xdr:spPr bwMode="auto">
          <a:xfrm>
            <a:off x="8571"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6" name="Rectangle 762"/>
          <xdr:cNvSpPr>
            <a:spLocks noChangeArrowheads="1"/>
          </xdr:cNvSpPr>
        </xdr:nvSpPr>
        <xdr:spPr bwMode="auto">
          <a:xfrm>
            <a:off x="8571"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5" name="Line 761"/>
          <xdr:cNvSpPr>
            <a:spLocks noChangeShapeType="1"/>
          </xdr:cNvSpPr>
        </xdr:nvSpPr>
        <xdr:spPr bwMode="auto">
          <a:xfrm>
            <a:off x="0"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4" name="Rectangle 760"/>
          <xdr:cNvSpPr>
            <a:spLocks noChangeArrowheads="1"/>
          </xdr:cNvSpPr>
        </xdr:nvSpPr>
        <xdr:spPr bwMode="auto">
          <a:xfrm>
            <a:off x="0"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3" name="Line 759"/>
          <xdr:cNvSpPr>
            <a:spLocks noChangeShapeType="1"/>
          </xdr:cNvSpPr>
        </xdr:nvSpPr>
        <xdr:spPr bwMode="auto">
          <a:xfrm>
            <a:off x="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2" name="Rectangle 758"/>
          <xdr:cNvSpPr>
            <a:spLocks noChangeArrowheads="1"/>
          </xdr:cNvSpPr>
        </xdr:nvSpPr>
        <xdr:spPr bwMode="auto">
          <a:xfrm>
            <a:off x="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1" name="Line 757"/>
          <xdr:cNvSpPr>
            <a:spLocks noChangeShapeType="1"/>
          </xdr:cNvSpPr>
        </xdr:nvSpPr>
        <xdr:spPr bwMode="auto">
          <a:xfrm>
            <a:off x="1577"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0" name="Rectangle 756"/>
          <xdr:cNvSpPr>
            <a:spLocks noChangeArrowheads="1"/>
          </xdr:cNvSpPr>
        </xdr:nvSpPr>
        <xdr:spPr bwMode="auto">
          <a:xfrm>
            <a:off x="1577"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9" name="Line 755"/>
          <xdr:cNvSpPr>
            <a:spLocks noChangeShapeType="1"/>
          </xdr:cNvSpPr>
        </xdr:nvSpPr>
        <xdr:spPr bwMode="auto">
          <a:xfrm>
            <a:off x="2275"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8" name="Rectangle 754"/>
          <xdr:cNvSpPr>
            <a:spLocks noChangeArrowheads="1"/>
          </xdr:cNvSpPr>
        </xdr:nvSpPr>
        <xdr:spPr bwMode="auto">
          <a:xfrm>
            <a:off x="2275"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7" name="Line 753"/>
          <xdr:cNvSpPr>
            <a:spLocks noChangeShapeType="1"/>
          </xdr:cNvSpPr>
        </xdr:nvSpPr>
        <xdr:spPr bwMode="auto">
          <a:xfrm>
            <a:off x="29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6" name="Rectangle 752"/>
          <xdr:cNvSpPr>
            <a:spLocks noChangeArrowheads="1"/>
          </xdr:cNvSpPr>
        </xdr:nvSpPr>
        <xdr:spPr bwMode="auto">
          <a:xfrm>
            <a:off x="2948" y="7263"/>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5" name="Line 751"/>
          <xdr:cNvSpPr>
            <a:spLocks noChangeShapeType="1"/>
          </xdr:cNvSpPr>
        </xdr:nvSpPr>
        <xdr:spPr bwMode="auto">
          <a:xfrm>
            <a:off x="3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4" name="Rectangle 750"/>
          <xdr:cNvSpPr>
            <a:spLocks noChangeArrowheads="1"/>
          </xdr:cNvSpPr>
        </xdr:nvSpPr>
        <xdr:spPr bwMode="auto">
          <a:xfrm>
            <a:off x="3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3" name="Line 749"/>
          <xdr:cNvSpPr>
            <a:spLocks noChangeShapeType="1"/>
          </xdr:cNvSpPr>
        </xdr:nvSpPr>
        <xdr:spPr bwMode="auto">
          <a:xfrm>
            <a:off x="43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2" name="Rectangle 748"/>
          <xdr:cNvSpPr>
            <a:spLocks noChangeArrowheads="1"/>
          </xdr:cNvSpPr>
        </xdr:nvSpPr>
        <xdr:spPr bwMode="auto">
          <a:xfrm>
            <a:off x="43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1" name="Line 747"/>
          <xdr:cNvSpPr>
            <a:spLocks noChangeShapeType="1"/>
          </xdr:cNvSpPr>
        </xdr:nvSpPr>
        <xdr:spPr bwMode="auto">
          <a:xfrm>
            <a:off x="4990"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0" name="Rectangle 746"/>
          <xdr:cNvSpPr>
            <a:spLocks noChangeArrowheads="1"/>
          </xdr:cNvSpPr>
        </xdr:nvSpPr>
        <xdr:spPr bwMode="auto">
          <a:xfrm>
            <a:off x="4990"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9" name="Line 745"/>
          <xdr:cNvSpPr>
            <a:spLocks noChangeShapeType="1"/>
          </xdr:cNvSpPr>
        </xdr:nvSpPr>
        <xdr:spPr bwMode="auto">
          <a:xfrm>
            <a:off x="5662"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8" name="Rectangle 744"/>
          <xdr:cNvSpPr>
            <a:spLocks noChangeArrowheads="1"/>
          </xdr:cNvSpPr>
        </xdr:nvSpPr>
        <xdr:spPr bwMode="auto">
          <a:xfrm>
            <a:off x="5662"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7" name="Line 743"/>
          <xdr:cNvSpPr>
            <a:spLocks noChangeShapeType="1"/>
          </xdr:cNvSpPr>
        </xdr:nvSpPr>
        <xdr:spPr bwMode="auto">
          <a:xfrm>
            <a:off x="63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6" name="Rectangle 742"/>
          <xdr:cNvSpPr>
            <a:spLocks noChangeArrowheads="1"/>
          </xdr:cNvSpPr>
        </xdr:nvSpPr>
        <xdr:spPr bwMode="auto">
          <a:xfrm>
            <a:off x="634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5" name="Line 741"/>
          <xdr:cNvSpPr>
            <a:spLocks noChangeShapeType="1"/>
          </xdr:cNvSpPr>
        </xdr:nvSpPr>
        <xdr:spPr bwMode="auto">
          <a:xfrm>
            <a:off x="70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4" name="Rectangle 740"/>
          <xdr:cNvSpPr>
            <a:spLocks noChangeArrowheads="1"/>
          </xdr:cNvSpPr>
        </xdr:nvSpPr>
        <xdr:spPr bwMode="auto">
          <a:xfrm>
            <a:off x="70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3" name="Line 739"/>
          <xdr:cNvSpPr>
            <a:spLocks noChangeShapeType="1"/>
          </xdr:cNvSpPr>
        </xdr:nvSpPr>
        <xdr:spPr bwMode="auto">
          <a:xfrm>
            <a:off x="77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2" name="Rectangle 738"/>
          <xdr:cNvSpPr>
            <a:spLocks noChangeArrowheads="1"/>
          </xdr:cNvSpPr>
        </xdr:nvSpPr>
        <xdr:spPr bwMode="auto">
          <a:xfrm>
            <a:off x="77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1" name="Line 737"/>
          <xdr:cNvSpPr>
            <a:spLocks noChangeShapeType="1"/>
          </xdr:cNvSpPr>
        </xdr:nvSpPr>
        <xdr:spPr bwMode="auto">
          <a:xfrm>
            <a:off x="8571"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0" name="Rectangle 736"/>
          <xdr:cNvSpPr>
            <a:spLocks noChangeArrowheads="1"/>
          </xdr:cNvSpPr>
        </xdr:nvSpPr>
        <xdr:spPr bwMode="auto">
          <a:xfrm>
            <a:off x="8571"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9" name="Line 735"/>
          <xdr:cNvSpPr>
            <a:spLocks noChangeShapeType="1"/>
          </xdr:cNvSpPr>
        </xdr:nvSpPr>
        <xdr:spPr bwMode="auto">
          <a:xfrm>
            <a:off x="9347"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8" name="Rectangle 734"/>
          <xdr:cNvSpPr>
            <a:spLocks noChangeArrowheads="1"/>
          </xdr:cNvSpPr>
        </xdr:nvSpPr>
        <xdr:spPr bwMode="auto">
          <a:xfrm>
            <a:off x="9347"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7" name="Line 733"/>
          <xdr:cNvSpPr>
            <a:spLocks noChangeShapeType="1"/>
          </xdr:cNvSpPr>
        </xdr:nvSpPr>
        <xdr:spPr bwMode="auto">
          <a:xfrm>
            <a:off x="0" y="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6" name="Rectangle 732"/>
          <xdr:cNvSpPr>
            <a:spLocks noChangeArrowheads="1"/>
          </xdr:cNvSpPr>
        </xdr:nvSpPr>
        <xdr:spPr bwMode="auto">
          <a:xfrm>
            <a:off x="0" y="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5" name="Line 731"/>
          <xdr:cNvSpPr>
            <a:spLocks noChangeShapeType="1"/>
          </xdr:cNvSpPr>
        </xdr:nvSpPr>
        <xdr:spPr bwMode="auto">
          <a:xfrm>
            <a:off x="0" y="2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4" name="Rectangle 730"/>
          <xdr:cNvSpPr>
            <a:spLocks noChangeArrowheads="1"/>
          </xdr:cNvSpPr>
        </xdr:nvSpPr>
        <xdr:spPr bwMode="auto">
          <a:xfrm>
            <a:off x="0" y="2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3" name="Line 729"/>
          <xdr:cNvSpPr>
            <a:spLocks noChangeShapeType="1"/>
          </xdr:cNvSpPr>
        </xdr:nvSpPr>
        <xdr:spPr bwMode="auto">
          <a:xfrm>
            <a:off x="0" y="56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2" name="Rectangle 728"/>
          <xdr:cNvSpPr>
            <a:spLocks noChangeArrowheads="1"/>
          </xdr:cNvSpPr>
        </xdr:nvSpPr>
        <xdr:spPr bwMode="auto">
          <a:xfrm>
            <a:off x="0" y="56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1" name="Line 727"/>
          <xdr:cNvSpPr>
            <a:spLocks noChangeShapeType="1"/>
          </xdr:cNvSpPr>
        </xdr:nvSpPr>
        <xdr:spPr bwMode="auto">
          <a:xfrm>
            <a:off x="0" y="81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0" name="Rectangle 726"/>
          <xdr:cNvSpPr>
            <a:spLocks noChangeArrowheads="1"/>
          </xdr:cNvSpPr>
        </xdr:nvSpPr>
        <xdr:spPr bwMode="auto">
          <a:xfrm>
            <a:off x="0" y="81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9" name="Line 725"/>
          <xdr:cNvSpPr>
            <a:spLocks noChangeShapeType="1"/>
          </xdr:cNvSpPr>
        </xdr:nvSpPr>
        <xdr:spPr bwMode="auto">
          <a:xfrm>
            <a:off x="0" y="103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8" name="Rectangle 724"/>
          <xdr:cNvSpPr>
            <a:spLocks noChangeArrowheads="1"/>
          </xdr:cNvSpPr>
        </xdr:nvSpPr>
        <xdr:spPr bwMode="auto">
          <a:xfrm>
            <a:off x="0" y="103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7" name="Line 723"/>
          <xdr:cNvSpPr>
            <a:spLocks noChangeShapeType="1"/>
          </xdr:cNvSpPr>
        </xdr:nvSpPr>
        <xdr:spPr bwMode="auto">
          <a:xfrm>
            <a:off x="0" y="127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6" name="Rectangle 722"/>
          <xdr:cNvSpPr>
            <a:spLocks noChangeArrowheads="1"/>
          </xdr:cNvSpPr>
        </xdr:nvSpPr>
        <xdr:spPr bwMode="auto">
          <a:xfrm>
            <a:off x="0" y="127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5" name="Line 721"/>
          <xdr:cNvSpPr>
            <a:spLocks noChangeShapeType="1"/>
          </xdr:cNvSpPr>
        </xdr:nvSpPr>
        <xdr:spPr bwMode="auto">
          <a:xfrm>
            <a:off x="0" y="149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4" name="Rectangle 720"/>
          <xdr:cNvSpPr>
            <a:spLocks noChangeArrowheads="1"/>
          </xdr:cNvSpPr>
        </xdr:nvSpPr>
        <xdr:spPr bwMode="auto">
          <a:xfrm>
            <a:off x="0" y="149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3" name="Line 719"/>
          <xdr:cNvSpPr>
            <a:spLocks noChangeShapeType="1"/>
          </xdr:cNvSpPr>
        </xdr:nvSpPr>
        <xdr:spPr bwMode="auto">
          <a:xfrm>
            <a:off x="0" y="257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2" name="Rectangle 718"/>
          <xdr:cNvSpPr>
            <a:spLocks noChangeArrowheads="1"/>
          </xdr:cNvSpPr>
        </xdr:nvSpPr>
        <xdr:spPr bwMode="auto">
          <a:xfrm>
            <a:off x="0" y="257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1" name="Line 717"/>
          <xdr:cNvSpPr>
            <a:spLocks noChangeShapeType="1"/>
          </xdr:cNvSpPr>
        </xdr:nvSpPr>
        <xdr:spPr bwMode="auto">
          <a:xfrm>
            <a:off x="0" y="27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0" name="Rectangle 716"/>
          <xdr:cNvSpPr>
            <a:spLocks noChangeArrowheads="1"/>
          </xdr:cNvSpPr>
        </xdr:nvSpPr>
        <xdr:spPr bwMode="auto">
          <a:xfrm>
            <a:off x="0" y="27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9" name="Line 715"/>
          <xdr:cNvSpPr>
            <a:spLocks noChangeShapeType="1"/>
          </xdr:cNvSpPr>
        </xdr:nvSpPr>
        <xdr:spPr bwMode="auto">
          <a:xfrm>
            <a:off x="0" y="407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8" name="Rectangle 714"/>
          <xdr:cNvSpPr>
            <a:spLocks noChangeArrowheads="1"/>
          </xdr:cNvSpPr>
        </xdr:nvSpPr>
        <xdr:spPr bwMode="auto">
          <a:xfrm>
            <a:off x="0" y="407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7" name="Line 713"/>
          <xdr:cNvSpPr>
            <a:spLocks noChangeShapeType="1"/>
          </xdr:cNvSpPr>
        </xdr:nvSpPr>
        <xdr:spPr bwMode="auto">
          <a:xfrm>
            <a:off x="0" y="429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6" name="Rectangle 712"/>
          <xdr:cNvSpPr>
            <a:spLocks noChangeArrowheads="1"/>
          </xdr:cNvSpPr>
        </xdr:nvSpPr>
        <xdr:spPr bwMode="auto">
          <a:xfrm>
            <a:off x="0" y="429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5" name="Line 711"/>
          <xdr:cNvSpPr>
            <a:spLocks noChangeShapeType="1"/>
          </xdr:cNvSpPr>
        </xdr:nvSpPr>
        <xdr:spPr bwMode="auto">
          <a:xfrm>
            <a:off x="0" y="501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4" name="Rectangle 710"/>
          <xdr:cNvSpPr>
            <a:spLocks noChangeArrowheads="1"/>
          </xdr:cNvSpPr>
        </xdr:nvSpPr>
        <xdr:spPr bwMode="auto">
          <a:xfrm>
            <a:off x="0" y="5015"/>
            <a:ext cx="9373" cy="1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3" name="Line 709"/>
          <xdr:cNvSpPr>
            <a:spLocks noChangeShapeType="1"/>
          </xdr:cNvSpPr>
        </xdr:nvSpPr>
        <xdr:spPr bwMode="auto">
          <a:xfrm>
            <a:off x="0" y="526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2" name="Rectangle 708"/>
          <xdr:cNvSpPr>
            <a:spLocks noChangeArrowheads="1"/>
          </xdr:cNvSpPr>
        </xdr:nvSpPr>
        <xdr:spPr bwMode="auto">
          <a:xfrm>
            <a:off x="0" y="526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1" name="Line 707"/>
          <xdr:cNvSpPr>
            <a:spLocks noChangeShapeType="1"/>
          </xdr:cNvSpPr>
        </xdr:nvSpPr>
        <xdr:spPr bwMode="auto">
          <a:xfrm>
            <a:off x="0" y="572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0" name="Rectangle 706"/>
          <xdr:cNvSpPr>
            <a:spLocks noChangeArrowheads="1"/>
          </xdr:cNvSpPr>
        </xdr:nvSpPr>
        <xdr:spPr bwMode="auto">
          <a:xfrm>
            <a:off x="0" y="5725"/>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9" name="Line 705"/>
          <xdr:cNvSpPr>
            <a:spLocks noChangeShapeType="1"/>
          </xdr:cNvSpPr>
        </xdr:nvSpPr>
        <xdr:spPr bwMode="auto">
          <a:xfrm>
            <a:off x="0" y="59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8" name="Rectangle 704"/>
          <xdr:cNvSpPr>
            <a:spLocks noChangeArrowheads="1"/>
          </xdr:cNvSpPr>
        </xdr:nvSpPr>
        <xdr:spPr bwMode="auto">
          <a:xfrm>
            <a:off x="0" y="59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7" name="Line 703"/>
          <xdr:cNvSpPr>
            <a:spLocks noChangeShapeType="1"/>
          </xdr:cNvSpPr>
        </xdr:nvSpPr>
        <xdr:spPr bwMode="auto">
          <a:xfrm>
            <a:off x="0" y="725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6" name="Rectangle 702"/>
          <xdr:cNvSpPr>
            <a:spLocks noChangeArrowheads="1"/>
          </xdr:cNvSpPr>
        </xdr:nvSpPr>
        <xdr:spPr bwMode="auto">
          <a:xfrm>
            <a:off x="0" y="725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5" name="Line 701"/>
          <xdr:cNvSpPr>
            <a:spLocks noChangeShapeType="1"/>
          </xdr:cNvSpPr>
        </xdr:nvSpPr>
        <xdr:spPr bwMode="auto">
          <a:xfrm>
            <a:off x="0" y="747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4" name="Rectangle 700"/>
          <xdr:cNvSpPr>
            <a:spLocks noChangeArrowheads="1"/>
          </xdr:cNvSpPr>
        </xdr:nvSpPr>
        <xdr:spPr bwMode="auto">
          <a:xfrm>
            <a:off x="0" y="747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3" name="Line 699"/>
          <xdr:cNvSpPr>
            <a:spLocks noChangeShapeType="1"/>
          </xdr:cNvSpPr>
        </xdr:nvSpPr>
        <xdr:spPr bwMode="auto">
          <a:xfrm>
            <a:off x="0" y="847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2" name="Rectangle 698"/>
          <xdr:cNvSpPr>
            <a:spLocks noChangeArrowheads="1"/>
          </xdr:cNvSpPr>
        </xdr:nvSpPr>
        <xdr:spPr bwMode="auto">
          <a:xfrm>
            <a:off x="0" y="847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1" name="Line 697"/>
          <xdr:cNvSpPr>
            <a:spLocks noChangeShapeType="1"/>
          </xdr:cNvSpPr>
        </xdr:nvSpPr>
        <xdr:spPr bwMode="auto">
          <a:xfrm>
            <a:off x="0" y="869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0" name="Rectangle 696"/>
          <xdr:cNvSpPr>
            <a:spLocks noChangeArrowheads="1"/>
          </xdr:cNvSpPr>
        </xdr:nvSpPr>
        <xdr:spPr bwMode="auto">
          <a:xfrm>
            <a:off x="0" y="869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9" name="Line 695"/>
          <xdr:cNvSpPr>
            <a:spLocks noChangeShapeType="1"/>
          </xdr:cNvSpPr>
        </xdr:nvSpPr>
        <xdr:spPr bwMode="auto">
          <a:xfrm>
            <a:off x="0" y="900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8" name="Rectangle 694"/>
          <xdr:cNvSpPr>
            <a:spLocks noChangeArrowheads="1"/>
          </xdr:cNvSpPr>
        </xdr:nvSpPr>
        <xdr:spPr bwMode="auto">
          <a:xfrm>
            <a:off x="0" y="900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7" name="Line 693"/>
          <xdr:cNvSpPr>
            <a:spLocks noChangeShapeType="1"/>
          </xdr:cNvSpPr>
        </xdr:nvSpPr>
        <xdr:spPr bwMode="auto">
          <a:xfrm>
            <a:off x="0" y="111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6" name="Rectangle 692"/>
          <xdr:cNvSpPr>
            <a:spLocks noChangeArrowheads="1"/>
          </xdr:cNvSpPr>
        </xdr:nvSpPr>
        <xdr:spPr bwMode="auto">
          <a:xfrm>
            <a:off x="0" y="111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352425</xdr:colOff>
          <xdr:row>0</xdr:row>
          <xdr:rowOff>114300</xdr:rowOff>
        </xdr:from>
        <xdr:to>
          <xdr:col>2</xdr:col>
          <xdr:colOff>76200</xdr:colOff>
          <xdr:row>2</xdr:row>
          <xdr:rowOff>152400</xdr:rowOff>
        </xdr:to>
        <xdr:sp macro="" textlink="">
          <xdr:nvSpPr>
            <xdr:cNvPr id="574499" name="Object 35" hidden="1">
              <a:extLst>
                <a:ext uri="{63B3BB69-23CF-44E3-9099-C40C66FF867C}">
                  <a14:compatExt spid="_x0000_s57449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38100</xdr:rowOff>
        </xdr:from>
        <xdr:to>
          <xdr:col>1</xdr:col>
          <xdr:colOff>352425</xdr:colOff>
          <xdr:row>3</xdr:row>
          <xdr:rowOff>114300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409575</xdr:colOff>
          <xdr:row>3</xdr:row>
          <xdr:rowOff>104775</xdr:rowOff>
        </xdr:to>
        <xdr:sp macro="" textlink="">
          <xdr:nvSpPr>
            <xdr:cNvPr id="11267" name="Object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66675</xdr:rowOff>
        </xdr:from>
        <xdr:to>
          <xdr:col>1</xdr:col>
          <xdr:colOff>238125</xdr:colOff>
          <xdr:row>3</xdr:row>
          <xdr:rowOff>95250</xdr:rowOff>
        </xdr:to>
        <xdr:sp macro="" textlink="">
          <xdr:nvSpPr>
            <xdr:cNvPr id="668673" name="Object 1" hidden="1">
              <a:extLst>
                <a:ext uri="{63B3BB69-23CF-44E3-9099-C40C66FF867C}">
                  <a14:compatExt spid="_x0000_s66867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0</xdr:row>
          <xdr:rowOff>85725</xdr:rowOff>
        </xdr:from>
        <xdr:to>
          <xdr:col>2</xdr:col>
          <xdr:colOff>438150</xdr:colOff>
          <xdr:row>3</xdr:row>
          <xdr:rowOff>85725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0</xdr:row>
          <xdr:rowOff>66675</xdr:rowOff>
        </xdr:from>
        <xdr:to>
          <xdr:col>2</xdr:col>
          <xdr:colOff>390525</xdr:colOff>
          <xdr:row>3</xdr:row>
          <xdr:rowOff>95250</xdr:rowOff>
        </xdr:to>
        <xdr:sp macro="" textlink="">
          <xdr:nvSpPr>
            <xdr:cNvPr id="661505" name="Object 1" hidden="1">
              <a:extLst>
                <a:ext uri="{63B3BB69-23CF-44E3-9099-C40C66FF867C}">
                  <a14:compatExt spid="_x0000_s66150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9525</xdr:rowOff>
        </xdr:from>
        <xdr:to>
          <xdr:col>0</xdr:col>
          <xdr:colOff>38100</xdr:colOff>
          <xdr:row>0</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76200</xdr:rowOff>
        </xdr:from>
        <xdr:to>
          <xdr:col>1</xdr:col>
          <xdr:colOff>457200</xdr:colOff>
          <xdr:row>3</xdr:row>
          <xdr:rowOff>19050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dium%20of%20Statistics/2010%20Compendium/Data/Work%20Permits%20by%20Nationality%2031-dec-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pendium%20of%20Statistics/2019%20Compendium/Responses/Civil%20Service/ESO%20-%20Compendium%20of%20Statistics%202019%20-%2031JUL20%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By Location &amp; Nationalit"/>
      <sheetName val="Macro1"/>
    </sheetNames>
    <sheetDataSet>
      <sheetData sheetId="0"/>
      <sheetData sheetId="1">
        <row r="71">
          <cell r="A7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c"/>
      <sheetName val="06d"/>
      <sheetName val=".06e"/>
    </sheetNames>
    <sheetDataSet>
      <sheetData sheetId="0"/>
      <sheetData sheetId="1"/>
      <sheetData sheetId="2">
        <row r="39">
          <cell r="R39">
            <v>2562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image" Target="../media/image1.png"/><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oleObject" Target="../embeddings/oleObject10.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36.bin"/><Relationship Id="rId7" Type="http://schemas.openxmlformats.org/officeDocument/2006/relationships/oleObject" Target="../embeddings/oleObject11.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printerSettings" Target="../printerSettings/printerSettings37.bin"/><Relationship Id="rId9" Type="http://schemas.openxmlformats.org/officeDocument/2006/relationships/oleObject" Target="../embeddings/oleObject1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0.xml"/><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png"/><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oleObject" Target="../embeddings/oleObject13.bin"/><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1.bin"/><Relationship Id="rId7" Type="http://schemas.openxmlformats.org/officeDocument/2006/relationships/oleObject" Target="../embeddings/oleObject14.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1.vml"/><Relationship Id="rId5" Type="http://schemas.openxmlformats.org/officeDocument/2006/relationships/drawing" Target="../drawings/drawing12.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image" Target="../media/image1.png"/><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oleObject" Target="../embeddings/oleObject15.bin"/><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8.bin"/><Relationship Id="rId7" Type="http://schemas.openxmlformats.org/officeDocument/2006/relationships/oleObject" Target="../embeddings/oleObject16.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13.vml"/><Relationship Id="rId5" Type="http://schemas.openxmlformats.org/officeDocument/2006/relationships/drawing" Target="../drawings/drawing14.xml"/><Relationship Id="rId4"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printerSettings" Target="../printerSettings/printerSettings62.bin"/><Relationship Id="rId7" Type="http://schemas.openxmlformats.org/officeDocument/2006/relationships/image" Target="../media/image1.png"/><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oleObject" Target="../embeddings/oleObject17.bin"/><Relationship Id="rId5" Type="http://schemas.openxmlformats.org/officeDocument/2006/relationships/vmlDrawing" Target="../drawings/vmlDrawing14.vml"/><Relationship Id="rId4" Type="http://schemas.openxmlformats.org/officeDocument/2006/relationships/drawing" Target="../drawings/drawing15.xml"/><Relationship Id="rId9" Type="http://schemas.openxmlformats.org/officeDocument/2006/relationships/oleObject" Target="../embeddings/oleObject19.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21.bin"/><Relationship Id="rId3" Type="http://schemas.openxmlformats.org/officeDocument/2006/relationships/printerSettings" Target="../printerSettings/printerSettings65.bin"/><Relationship Id="rId7" Type="http://schemas.openxmlformats.org/officeDocument/2006/relationships/image" Target="../media/image1.png"/><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oleObject" Target="../embeddings/oleObject20.bin"/><Relationship Id="rId5" Type="http://schemas.openxmlformats.org/officeDocument/2006/relationships/vmlDrawing" Target="../drawings/vmlDrawing15.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png"/><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26.bin"/><Relationship Id="rId3" Type="http://schemas.openxmlformats.org/officeDocument/2006/relationships/oleObject" Target="../embeddings/oleObject22.bin"/><Relationship Id="rId7" Type="http://schemas.openxmlformats.org/officeDocument/2006/relationships/oleObject" Target="../embeddings/oleObject25.bin"/><Relationship Id="rId2" Type="http://schemas.openxmlformats.org/officeDocument/2006/relationships/vmlDrawing" Target="../drawings/vmlDrawing16.vml"/><Relationship Id="rId1" Type="http://schemas.openxmlformats.org/officeDocument/2006/relationships/drawing" Target="../drawings/drawing17.xml"/><Relationship Id="rId6" Type="http://schemas.openxmlformats.org/officeDocument/2006/relationships/oleObject" Target="../embeddings/oleObject24.bin"/><Relationship Id="rId5" Type="http://schemas.openxmlformats.org/officeDocument/2006/relationships/oleObject" Target="../embeddings/oleObject23.bin"/><Relationship Id="rId4" Type="http://schemas.openxmlformats.org/officeDocument/2006/relationships/image" Target="../media/image1.png"/><Relationship Id="rId9" Type="http://schemas.openxmlformats.org/officeDocument/2006/relationships/oleObject" Target="../embeddings/oleObject27.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9.bin"/><Relationship Id="rId3" Type="http://schemas.openxmlformats.org/officeDocument/2006/relationships/printerSettings" Target="../printerSettings/printerSettings68.bin"/><Relationship Id="rId7" Type="http://schemas.openxmlformats.org/officeDocument/2006/relationships/image" Target="../media/image1.png"/><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oleObject" Target="../embeddings/oleObject28.bin"/><Relationship Id="rId5" Type="http://schemas.openxmlformats.org/officeDocument/2006/relationships/vmlDrawing" Target="../drawings/vmlDrawing17.vml"/><Relationship Id="rId4"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69.bin"/><Relationship Id="rId5" Type="http://schemas.openxmlformats.org/officeDocument/2006/relationships/image" Target="../media/image1.png"/><Relationship Id="rId4" Type="http://schemas.openxmlformats.org/officeDocument/2006/relationships/oleObject" Target="../embeddings/oleObject30.bin"/></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31.bin"/><Relationship Id="rId2" Type="http://schemas.openxmlformats.org/officeDocument/2006/relationships/vmlDrawing" Target="../drawings/vmlDrawing19.vml"/><Relationship Id="rId1" Type="http://schemas.openxmlformats.org/officeDocument/2006/relationships/drawing" Target="../drawings/drawing20.xml"/><Relationship Id="rId5" Type="http://schemas.openxmlformats.org/officeDocument/2006/relationships/oleObject" Target="../embeddings/oleObject32.bin"/><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png"/><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0.bin"/><Relationship Id="rId7" Type="http://schemas.openxmlformats.org/officeDocument/2006/relationships/oleObject" Target="../embeddings/oleObject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4.bin"/><Relationship Id="rId7" Type="http://schemas.openxmlformats.org/officeDocument/2006/relationships/oleObject" Target="../embeddings/oleObject5.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5.vml"/><Relationship Id="rId5" Type="http://schemas.openxmlformats.org/officeDocument/2006/relationships/drawing" Target="../drawings/drawing5.xml"/><Relationship Id="rId10" Type="http://schemas.openxmlformats.org/officeDocument/2006/relationships/oleObject" Target="../embeddings/oleObject7.bin"/><Relationship Id="rId4" Type="http://schemas.openxmlformats.org/officeDocument/2006/relationships/printerSettings" Target="../printerSettings/printerSettings15.bin"/><Relationship Id="rId9"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image" Target="../media/image1.png"/><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oleObject" Target="../embeddings/oleObject8.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21.bin"/><Relationship Id="rId7" Type="http://schemas.openxmlformats.org/officeDocument/2006/relationships/oleObject" Target="../embeddings/oleObject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4:V59"/>
  <sheetViews>
    <sheetView topLeftCell="B4" workbookViewId="0">
      <selection activeCell="J13" sqref="J13:J34"/>
    </sheetView>
  </sheetViews>
  <sheetFormatPr defaultColWidth="9.140625" defaultRowHeight="12.75" x14ac:dyDescent="0.2"/>
  <cols>
    <col min="1" max="1" width="9.140625" style="201"/>
    <col min="2" max="2" width="8.5703125" style="201" customWidth="1"/>
    <col min="3" max="3" width="60.7109375" style="201" customWidth="1"/>
    <col min="4" max="4" width="11.7109375" style="201" customWidth="1"/>
    <col min="5" max="5" width="13.140625" style="201" customWidth="1"/>
    <col min="6" max="6" width="13.28515625" style="201" customWidth="1"/>
    <col min="7" max="9" width="13.5703125" style="201" customWidth="1"/>
    <col min="10" max="10" width="15.85546875" style="201" customWidth="1"/>
    <col min="11" max="16384" width="9.140625" style="201"/>
  </cols>
  <sheetData>
    <row r="4" spans="2:10" ht="15" x14ac:dyDescent="0.25">
      <c r="D4" s="619" t="s">
        <v>461</v>
      </c>
      <c r="E4" s="619"/>
      <c r="F4" s="619"/>
      <c r="G4" s="619"/>
      <c r="H4" s="619"/>
    </row>
    <row r="5" spans="2:10" s="62" customFormat="1" x14ac:dyDescent="0.2">
      <c r="F5" s="62" t="s">
        <v>474</v>
      </c>
    </row>
    <row r="8" spans="2:10" ht="15.75" x14ac:dyDescent="0.25">
      <c r="B8" s="178" t="s">
        <v>463</v>
      </c>
      <c r="C8" s="620" t="s">
        <v>480</v>
      </c>
      <c r="D8" s="620"/>
      <c r="E8" s="620"/>
      <c r="F8" s="620"/>
      <c r="G8" s="184"/>
      <c r="H8" s="181"/>
    </row>
    <row r="9" spans="2:10" ht="15.75" x14ac:dyDescent="0.25">
      <c r="B9" s="178"/>
      <c r="C9" s="200"/>
      <c r="D9" s="200"/>
      <c r="E9" s="200"/>
      <c r="F9" s="200"/>
      <c r="G9" s="185"/>
      <c r="H9" s="182"/>
    </row>
    <row r="10" spans="2:10" x14ac:dyDescent="0.2">
      <c r="B10" s="197"/>
      <c r="C10" s="197"/>
      <c r="D10" s="197"/>
      <c r="E10" s="197"/>
      <c r="F10" s="197"/>
      <c r="G10" s="186"/>
      <c r="H10" s="58"/>
      <c r="I10" s="23"/>
    </row>
    <row r="11" spans="2:10" x14ac:dyDescent="0.2">
      <c r="B11" s="197"/>
      <c r="C11" s="202" t="s">
        <v>227</v>
      </c>
      <c r="D11" s="125">
        <v>2005</v>
      </c>
      <c r="E11" s="125"/>
      <c r="F11" s="179">
        <v>2012</v>
      </c>
      <c r="G11" s="179">
        <v>2013</v>
      </c>
      <c r="H11" s="179">
        <v>2014</v>
      </c>
      <c r="I11" s="179">
        <v>2015</v>
      </c>
      <c r="J11" s="179">
        <v>2016</v>
      </c>
    </row>
    <row r="12" spans="2:10" x14ac:dyDescent="0.2">
      <c r="B12" s="197"/>
      <c r="C12" s="126"/>
      <c r="D12" s="127"/>
      <c r="E12" s="127"/>
      <c r="F12" s="183"/>
      <c r="G12" s="183"/>
      <c r="H12" s="183"/>
      <c r="I12" s="183"/>
      <c r="J12" s="183"/>
    </row>
    <row r="13" spans="2:10" x14ac:dyDescent="0.2">
      <c r="B13" s="163"/>
      <c r="C13" s="197" t="s">
        <v>436</v>
      </c>
      <c r="D13" s="197"/>
      <c r="E13" s="197"/>
      <c r="F13" s="197">
        <v>114</v>
      </c>
      <c r="G13" s="197">
        <v>111</v>
      </c>
      <c r="H13" s="197">
        <v>149</v>
      </c>
      <c r="I13" s="194">
        <v>122</v>
      </c>
      <c r="J13" s="194"/>
    </row>
    <row r="14" spans="2:10" x14ac:dyDescent="0.2">
      <c r="B14" s="197"/>
      <c r="C14" s="128" t="s">
        <v>437</v>
      </c>
      <c r="D14" s="129">
        <v>6448</v>
      </c>
      <c r="E14" s="129"/>
      <c r="F14" s="130">
        <v>153</v>
      </c>
      <c r="G14" s="130">
        <v>86</v>
      </c>
      <c r="H14" s="130">
        <v>96</v>
      </c>
      <c r="I14" s="194">
        <v>125</v>
      </c>
      <c r="J14" s="194"/>
    </row>
    <row r="15" spans="2:10" x14ac:dyDescent="0.2">
      <c r="B15" s="197"/>
      <c r="C15" s="197" t="s">
        <v>438</v>
      </c>
      <c r="D15" s="130"/>
      <c r="E15" s="130"/>
      <c r="F15" s="130">
        <v>102</v>
      </c>
      <c r="G15" s="130">
        <v>88</v>
      </c>
      <c r="H15" s="130">
        <v>90</v>
      </c>
      <c r="I15" s="194">
        <v>91</v>
      </c>
      <c r="J15" s="194"/>
    </row>
    <row r="16" spans="2:10" ht="12.75" customHeight="1" x14ac:dyDescent="0.2">
      <c r="B16" s="197"/>
      <c r="C16" s="124" t="s">
        <v>439</v>
      </c>
      <c r="D16" s="129">
        <v>2646</v>
      </c>
      <c r="E16" s="131"/>
      <c r="F16" s="130">
        <v>36</v>
      </c>
      <c r="G16" s="130">
        <v>29</v>
      </c>
      <c r="H16" s="130">
        <v>38</v>
      </c>
      <c r="I16" s="194">
        <v>50</v>
      </c>
      <c r="J16" s="194"/>
    </row>
    <row r="17" spans="2:10" x14ac:dyDescent="0.2">
      <c r="B17" s="197"/>
      <c r="C17" s="197" t="s">
        <v>44</v>
      </c>
      <c r="D17" s="130"/>
      <c r="E17" s="130"/>
      <c r="F17" s="130">
        <v>2356</v>
      </c>
      <c r="G17" s="130">
        <v>1951</v>
      </c>
      <c r="H17" s="130">
        <v>2118</v>
      </c>
      <c r="I17" s="194">
        <v>2655</v>
      </c>
      <c r="J17" s="194"/>
    </row>
    <row r="18" spans="2:10" x14ac:dyDescent="0.2">
      <c r="B18" s="197"/>
      <c r="C18" s="197" t="s">
        <v>440</v>
      </c>
      <c r="D18" s="130">
        <v>3799</v>
      </c>
      <c r="E18" s="131"/>
      <c r="F18" s="130">
        <v>2604</v>
      </c>
      <c r="G18" s="130">
        <v>2285</v>
      </c>
      <c r="H18" s="130">
        <v>2437</v>
      </c>
      <c r="I18" s="194">
        <v>2665</v>
      </c>
      <c r="J18" s="194"/>
    </row>
    <row r="19" spans="2:10" x14ac:dyDescent="0.2">
      <c r="B19" s="197"/>
      <c r="C19" s="197" t="s">
        <v>470</v>
      </c>
      <c r="D19" s="130"/>
      <c r="E19" s="131"/>
      <c r="F19" s="130">
        <v>231</v>
      </c>
      <c r="G19" s="130">
        <v>182</v>
      </c>
      <c r="H19" s="130">
        <v>189</v>
      </c>
      <c r="I19" s="194">
        <v>213</v>
      </c>
      <c r="J19" s="194"/>
    </row>
    <row r="20" spans="2:10" x14ac:dyDescent="0.2">
      <c r="B20" s="197"/>
      <c r="C20" s="197" t="s">
        <v>441</v>
      </c>
      <c r="D20" s="129">
        <v>2718</v>
      </c>
      <c r="E20" s="131"/>
      <c r="F20" s="130">
        <v>3192</v>
      </c>
      <c r="G20" s="130">
        <v>3183</v>
      </c>
      <c r="H20" s="130">
        <v>3698</v>
      </c>
      <c r="I20" s="194">
        <v>3783</v>
      </c>
      <c r="J20" s="194"/>
    </row>
    <row r="21" spans="2:10" x14ac:dyDescent="0.2">
      <c r="B21" s="197"/>
      <c r="C21" s="197" t="s">
        <v>310</v>
      </c>
      <c r="D21" s="129"/>
      <c r="E21" s="131"/>
      <c r="F21" s="130">
        <v>337</v>
      </c>
      <c r="G21" s="130">
        <v>466</v>
      </c>
      <c r="H21" s="130">
        <v>361</v>
      </c>
      <c r="I21" s="194">
        <v>342</v>
      </c>
      <c r="J21" s="194"/>
    </row>
    <row r="22" spans="2:10" x14ac:dyDescent="0.2">
      <c r="B22" s="197"/>
      <c r="C22" s="197" t="s">
        <v>447</v>
      </c>
      <c r="D22" s="129"/>
      <c r="E22" s="131"/>
      <c r="F22" s="130">
        <v>1004</v>
      </c>
      <c r="G22" s="130">
        <v>1150</v>
      </c>
      <c r="H22" s="130">
        <v>1351</v>
      </c>
      <c r="I22" s="194">
        <v>1518</v>
      </c>
      <c r="J22" s="194"/>
    </row>
    <row r="23" spans="2:10" x14ac:dyDescent="0.2">
      <c r="B23" s="197"/>
      <c r="C23" s="197" t="s">
        <v>471</v>
      </c>
      <c r="D23" s="130"/>
      <c r="E23" s="131"/>
      <c r="F23" s="130">
        <v>122</v>
      </c>
      <c r="G23" s="130">
        <v>102</v>
      </c>
      <c r="H23" s="130">
        <v>104</v>
      </c>
      <c r="I23" s="194">
        <v>108</v>
      </c>
      <c r="J23" s="194"/>
    </row>
    <row r="24" spans="2:10" x14ac:dyDescent="0.2">
      <c r="B24" s="197"/>
      <c r="C24" s="197" t="s">
        <v>442</v>
      </c>
      <c r="D24" s="129">
        <f>407+96</f>
        <v>503</v>
      </c>
      <c r="E24" s="131"/>
      <c r="F24" s="130">
        <v>1286</v>
      </c>
      <c r="G24" s="130">
        <v>1029</v>
      </c>
      <c r="H24" s="130">
        <v>1017</v>
      </c>
      <c r="I24" s="194">
        <v>1059</v>
      </c>
      <c r="J24" s="194"/>
    </row>
    <row r="25" spans="2:10" x14ac:dyDescent="0.2">
      <c r="B25" s="197"/>
      <c r="C25" s="197" t="s">
        <v>443</v>
      </c>
      <c r="D25" s="130"/>
      <c r="E25" s="131"/>
      <c r="F25" s="130">
        <v>2077</v>
      </c>
      <c r="G25" s="130">
        <v>1865</v>
      </c>
      <c r="H25" s="130">
        <v>1967</v>
      </c>
      <c r="I25" s="195">
        <v>2247</v>
      </c>
      <c r="J25" s="195"/>
    </row>
    <row r="26" spans="2:10" x14ac:dyDescent="0.2">
      <c r="B26" s="197"/>
      <c r="C26" s="197" t="s">
        <v>444</v>
      </c>
      <c r="D26" s="129">
        <v>1743</v>
      </c>
      <c r="E26" s="131"/>
      <c r="F26" s="130">
        <v>13</v>
      </c>
      <c r="G26" s="130">
        <v>10</v>
      </c>
      <c r="H26" s="130">
        <v>8</v>
      </c>
      <c r="I26" s="194">
        <v>95</v>
      </c>
      <c r="J26" s="194"/>
    </row>
    <row r="27" spans="2:10" x14ac:dyDescent="0.2">
      <c r="B27" s="197"/>
      <c r="C27" s="197" t="s">
        <v>315</v>
      </c>
      <c r="D27" s="130"/>
      <c r="E27" s="131"/>
      <c r="F27" s="130">
        <v>559</v>
      </c>
      <c r="G27" s="130">
        <v>502</v>
      </c>
      <c r="H27" s="130">
        <v>525</v>
      </c>
      <c r="I27" s="194">
        <v>570</v>
      </c>
      <c r="J27" s="194"/>
    </row>
    <row r="28" spans="2:10" x14ac:dyDescent="0.2">
      <c r="B28" s="197"/>
      <c r="C28" s="197" t="s">
        <v>316</v>
      </c>
      <c r="D28" s="129">
        <v>1286</v>
      </c>
      <c r="E28" s="131"/>
      <c r="F28" s="129">
        <v>381</v>
      </c>
      <c r="G28" s="129">
        <v>384</v>
      </c>
      <c r="H28" s="129">
        <v>509</v>
      </c>
      <c r="I28" s="194">
        <v>559</v>
      </c>
      <c r="J28" s="194"/>
    </row>
    <row r="29" spans="2:10" x14ac:dyDescent="0.2">
      <c r="B29" s="197"/>
      <c r="C29" s="197" t="s">
        <v>317</v>
      </c>
      <c r="D29" s="130"/>
      <c r="E29" s="131"/>
      <c r="F29" s="130">
        <v>731</v>
      </c>
      <c r="G29" s="130">
        <v>643</v>
      </c>
      <c r="H29" s="130">
        <v>731</v>
      </c>
      <c r="I29" s="194">
        <v>761</v>
      </c>
      <c r="J29" s="194"/>
    </row>
    <row r="30" spans="2:10" x14ac:dyDescent="0.2">
      <c r="B30" s="197"/>
      <c r="C30" s="197" t="s">
        <v>318</v>
      </c>
      <c r="D30" s="129">
        <v>2261</v>
      </c>
      <c r="E30" s="131"/>
      <c r="F30" s="130">
        <v>677</v>
      </c>
      <c r="G30" s="130">
        <v>633</v>
      </c>
      <c r="H30" s="130">
        <v>706</v>
      </c>
      <c r="I30" s="194">
        <v>717</v>
      </c>
      <c r="J30" s="194"/>
    </row>
    <row r="31" spans="2:10" x14ac:dyDescent="0.2">
      <c r="B31" s="197"/>
      <c r="C31" s="197" t="s">
        <v>445</v>
      </c>
      <c r="D31" s="132"/>
      <c r="E31" s="131"/>
      <c r="F31" s="130"/>
      <c r="G31" s="130"/>
      <c r="H31" s="130"/>
      <c r="I31" s="197"/>
      <c r="J31" s="197"/>
    </row>
    <row r="32" spans="2:10" x14ac:dyDescent="0.2">
      <c r="B32" s="197"/>
      <c r="C32" s="197" t="s">
        <v>446</v>
      </c>
      <c r="D32" s="129">
        <v>359</v>
      </c>
      <c r="E32" s="131"/>
      <c r="F32" s="129">
        <v>3814</v>
      </c>
      <c r="G32" s="129">
        <v>3701</v>
      </c>
      <c r="H32" s="129">
        <v>4096</v>
      </c>
      <c r="I32" s="194">
        <v>4194</v>
      </c>
      <c r="J32" s="194"/>
    </row>
    <row r="33" spans="2:11" x14ac:dyDescent="0.2">
      <c r="B33" s="197"/>
      <c r="C33" s="197" t="s">
        <v>182</v>
      </c>
      <c r="D33" s="129"/>
      <c r="E33" s="131"/>
      <c r="F33" s="129">
        <v>999</v>
      </c>
      <c r="G33" s="129">
        <v>921</v>
      </c>
      <c r="H33" s="129">
        <v>871</v>
      </c>
      <c r="I33" s="194">
        <v>882</v>
      </c>
      <c r="J33" s="194"/>
    </row>
    <row r="34" spans="2:11" ht="14.25" x14ac:dyDescent="0.2">
      <c r="B34" s="197"/>
      <c r="C34" s="123" t="s">
        <v>320</v>
      </c>
      <c r="D34" s="129"/>
      <c r="E34" s="133"/>
      <c r="F34" s="180">
        <f>SUM(F13:F33)</f>
        <v>20788</v>
      </c>
      <c r="G34" s="180">
        <v>19321</v>
      </c>
      <c r="H34" s="180">
        <f>SUM(H13:H33)</f>
        <v>21061</v>
      </c>
      <c r="I34" s="180">
        <f>SUM(I13:I33)</f>
        <v>22756</v>
      </c>
      <c r="J34" s="180"/>
    </row>
    <row r="35" spans="2:11" x14ac:dyDescent="0.2">
      <c r="B35" s="198"/>
      <c r="C35" s="196"/>
      <c r="D35" s="196"/>
      <c r="E35" s="196"/>
      <c r="F35" s="196"/>
      <c r="G35" s="196"/>
      <c r="H35" s="196"/>
      <c r="I35" s="196"/>
      <c r="J35" s="196"/>
    </row>
    <row r="36" spans="2:11" x14ac:dyDescent="0.2">
      <c r="B36" s="198"/>
      <c r="C36" s="198"/>
      <c r="D36" s="198"/>
      <c r="E36" s="198"/>
      <c r="F36" s="198"/>
      <c r="G36" s="198"/>
      <c r="H36" s="198"/>
      <c r="I36" s="198"/>
    </row>
    <row r="37" spans="2:11" x14ac:dyDescent="0.2">
      <c r="B37" s="198"/>
      <c r="C37" s="122" t="s">
        <v>101</v>
      </c>
      <c r="D37" s="198"/>
      <c r="E37" s="197"/>
      <c r="F37" s="197"/>
      <c r="G37" s="197"/>
      <c r="H37" s="197"/>
      <c r="I37" s="197"/>
    </row>
    <row r="38" spans="2:11" ht="14.25" x14ac:dyDescent="0.2">
      <c r="B38" s="173"/>
      <c r="C38" s="163" t="s">
        <v>467</v>
      </c>
      <c r="D38" s="197"/>
      <c r="E38" s="163"/>
      <c r="F38" s="197"/>
      <c r="G38" s="197"/>
      <c r="H38" s="197"/>
      <c r="I38" s="197"/>
    </row>
    <row r="39" spans="2:11" ht="14.25" x14ac:dyDescent="0.2">
      <c r="B39" s="173"/>
      <c r="C39" s="163" t="s">
        <v>448</v>
      </c>
      <c r="D39" s="197"/>
      <c r="E39" s="197"/>
      <c r="F39" s="197"/>
      <c r="G39" s="197"/>
      <c r="H39" s="197"/>
      <c r="I39" s="197"/>
    </row>
    <row r="40" spans="2:11" ht="14.25" x14ac:dyDescent="0.2">
      <c r="B40" s="173"/>
      <c r="C40" s="163"/>
      <c r="D40" s="197"/>
      <c r="E40" s="197"/>
      <c r="F40" s="197"/>
      <c r="G40" s="197"/>
      <c r="H40" s="197"/>
      <c r="I40" s="197"/>
    </row>
    <row r="41" spans="2:11" ht="14.25" x14ac:dyDescent="0.2">
      <c r="B41" s="174"/>
      <c r="C41" s="168" t="s">
        <v>449</v>
      </c>
      <c r="D41" s="169"/>
      <c r="E41" s="197"/>
      <c r="F41" s="170"/>
      <c r="G41" s="171"/>
      <c r="H41" s="172"/>
      <c r="I41" s="172"/>
      <c r="J41" s="79"/>
      <c r="K41" s="60"/>
    </row>
    <row r="58" spans="2:22" s="62" customFormat="1" ht="9" customHeight="1" x14ac:dyDescent="0.2"/>
    <row r="59" spans="2:22" x14ac:dyDescent="0.2">
      <c r="B59" s="621"/>
      <c r="C59" s="621"/>
      <c r="D59" s="621"/>
      <c r="E59" s="621"/>
      <c r="F59" s="621"/>
      <c r="G59" s="621"/>
      <c r="H59" s="621"/>
      <c r="I59" s="63"/>
      <c r="J59" s="63"/>
      <c r="K59" s="63"/>
      <c r="L59" s="63"/>
      <c r="M59" s="63"/>
      <c r="N59" s="63"/>
      <c r="O59" s="63"/>
      <c r="P59" s="63"/>
      <c r="Q59" s="63"/>
      <c r="R59" s="63"/>
      <c r="S59" s="63"/>
      <c r="T59" s="63"/>
      <c r="U59" s="63"/>
      <c r="V59" s="63"/>
    </row>
  </sheetData>
  <mergeCells count="3">
    <mergeCell ref="D4:H4"/>
    <mergeCell ref="C8:F8"/>
    <mergeCell ref="B59:H59"/>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92225" r:id="rId4">
          <objectPr defaultSize="0" autoPict="0" r:id="rId5">
            <anchor moveWithCells="1" sizeWithCells="1">
              <from>
                <xdr:col>1</xdr:col>
                <xdr:colOff>0</xdr:colOff>
                <xdr:row>1</xdr:row>
                <xdr:rowOff>57150</xdr:rowOff>
              </from>
              <to>
                <xdr:col>2</xdr:col>
                <xdr:colOff>257175</xdr:colOff>
                <xdr:row>3</xdr:row>
                <xdr:rowOff>85725</xdr:rowOff>
              </to>
            </anchor>
          </objectPr>
        </oleObject>
      </mc:Choice>
      <mc:Fallback>
        <oleObject progId="MSPhotoEd.3" shapeId="6922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CD59"/>
  <sheetViews>
    <sheetView zoomScaleNormal="100" zoomScaleSheetLayoutView="90" workbookViewId="0">
      <selection activeCell="R8" sqref="R8"/>
    </sheetView>
  </sheetViews>
  <sheetFormatPr defaultRowHeight="12.75" x14ac:dyDescent="0.2"/>
  <cols>
    <col min="1" max="1" width="9.140625" style="486"/>
    <col min="2" max="2" width="10.140625" style="486" customWidth="1"/>
    <col min="3" max="3" width="30.140625" style="486" customWidth="1"/>
    <col min="4" max="4" width="14.42578125" style="486" hidden="1" customWidth="1"/>
    <col min="5" max="5" width="15.140625" style="486" hidden="1" customWidth="1"/>
    <col min="6" max="6" width="11.28515625" style="486" hidden="1" customWidth="1"/>
    <col min="7" max="7" width="12.5703125" style="486" hidden="1" customWidth="1"/>
    <col min="8" max="8" width="13" style="486" customWidth="1"/>
    <col min="9" max="9" width="14.42578125" style="486" customWidth="1"/>
    <col min="10" max="15" width="11.85546875" style="486" customWidth="1"/>
    <col min="16" max="16384" width="9.140625" style="486"/>
  </cols>
  <sheetData>
    <row r="3" spans="2:82" x14ac:dyDescent="0.2">
      <c r="K3" s="165" t="s">
        <v>561</v>
      </c>
    </row>
    <row r="4" spans="2:82" ht="15" x14ac:dyDescent="0.25">
      <c r="D4" s="637"/>
      <c r="E4" s="637"/>
      <c r="F4" s="637"/>
      <c r="G4" s="637"/>
      <c r="H4" s="637"/>
    </row>
    <row r="7" spans="2:82" ht="15.75" customHeight="1" x14ac:dyDescent="0.25">
      <c r="B7" s="205" t="s">
        <v>453</v>
      </c>
      <c r="C7" s="636" t="s">
        <v>555</v>
      </c>
      <c r="D7" s="636"/>
      <c r="E7" s="636"/>
      <c r="F7" s="636"/>
      <c r="G7" s="636"/>
      <c r="H7" s="636"/>
      <c r="I7" s="636"/>
      <c r="J7" s="636"/>
      <c r="K7" s="636"/>
      <c r="L7" s="636"/>
      <c r="M7" s="636"/>
    </row>
    <row r="8" spans="2:82" ht="15.75" x14ac:dyDescent="0.25">
      <c r="B8" s="250"/>
      <c r="C8" s="485"/>
      <c r="D8" s="485"/>
      <c r="E8" s="485"/>
      <c r="F8" s="485"/>
    </row>
    <row r="9" spans="2:82" ht="39" customHeight="1" x14ac:dyDescent="0.2">
      <c r="B9" s="278"/>
      <c r="C9" s="531" t="s">
        <v>1</v>
      </c>
      <c r="D9" s="512">
        <v>2008</v>
      </c>
      <c r="E9" s="512">
        <v>2009</v>
      </c>
      <c r="F9" s="512">
        <v>2010</v>
      </c>
      <c r="G9" s="512">
        <v>2011</v>
      </c>
      <c r="H9" s="512">
        <v>2012</v>
      </c>
      <c r="I9" s="512">
        <v>2013</v>
      </c>
      <c r="J9" s="512">
        <v>2014</v>
      </c>
      <c r="K9" s="512">
        <v>2015</v>
      </c>
      <c r="L9" s="512">
        <v>2016</v>
      </c>
      <c r="M9" s="512">
        <v>2017</v>
      </c>
      <c r="N9" s="512">
        <v>2018</v>
      </c>
      <c r="O9" s="512">
        <v>2019</v>
      </c>
    </row>
    <row r="10" spans="2:82" x14ac:dyDescent="0.2">
      <c r="B10" s="278"/>
      <c r="C10" s="278"/>
      <c r="F10" s="65"/>
      <c r="G10" s="65"/>
      <c r="H10" s="65"/>
      <c r="I10" s="65"/>
      <c r="J10" s="65"/>
      <c r="K10" s="65"/>
      <c r="L10" s="65"/>
      <c r="M10" s="65"/>
      <c r="N10" s="65"/>
      <c r="O10" s="65"/>
    </row>
    <row r="11" spans="2:82" x14ac:dyDescent="0.2">
      <c r="B11" s="278"/>
      <c r="C11" s="276" t="s">
        <v>11</v>
      </c>
      <c r="D11" s="514">
        <f t="shared" ref="D11:F13" si="0">D15+D20+D24+D28+D32+D36+D40+D44+D52</f>
        <v>37450</v>
      </c>
      <c r="E11" s="514">
        <f t="shared" si="0"/>
        <v>35958</v>
      </c>
      <c r="F11" s="514">
        <f t="shared" si="0"/>
        <v>34214</v>
      </c>
      <c r="G11" s="514">
        <v>35266.934696431854</v>
      </c>
      <c r="H11" s="514">
        <v>36401</v>
      </c>
      <c r="I11" s="514">
        <v>36105.910000000003</v>
      </c>
      <c r="J11" s="514">
        <v>37643</v>
      </c>
      <c r="K11" s="240">
        <v>39138.211303648699</v>
      </c>
      <c r="L11" s="240">
        <v>40411</v>
      </c>
      <c r="M11" s="240">
        <v>40856.069226509862</v>
      </c>
      <c r="N11" s="240">
        <v>44743.086670697274</v>
      </c>
      <c r="O11" s="240">
        <f>+O15+O20+O24+O28+O32+O36+O40+O44+O52</f>
        <v>47395</v>
      </c>
    </row>
    <row r="12" spans="2:82" x14ac:dyDescent="0.2">
      <c r="B12" s="278"/>
      <c r="C12" s="254" t="s">
        <v>338</v>
      </c>
      <c r="D12" s="532">
        <f t="shared" si="0"/>
        <v>16518</v>
      </c>
      <c r="E12" s="532">
        <f t="shared" si="0"/>
        <v>16047</v>
      </c>
      <c r="F12" s="237">
        <f t="shared" si="0"/>
        <v>15453</v>
      </c>
      <c r="G12" s="237">
        <v>15969</v>
      </c>
      <c r="H12" s="237">
        <v>16493</v>
      </c>
      <c r="I12" s="237">
        <v>17518.13</v>
      </c>
      <c r="J12" s="237">
        <v>18127.352696619102</v>
      </c>
      <c r="K12" s="508">
        <v>18366.011536812704</v>
      </c>
      <c r="L12" s="508">
        <v>18525</v>
      </c>
      <c r="M12" s="508">
        <v>19258.888035828702</v>
      </c>
      <c r="N12" s="508">
        <v>21058.918618988966</v>
      </c>
      <c r="O12" s="508">
        <f t="shared" ref="O12:O13" si="1">+O16+O21+O25+O29+O33+O37+O41+O45+O53</f>
        <v>20068</v>
      </c>
    </row>
    <row r="13" spans="2:82" x14ac:dyDescent="0.2">
      <c r="B13" s="280"/>
      <c r="C13" s="254" t="s">
        <v>339</v>
      </c>
      <c r="D13" s="532">
        <f t="shared" si="0"/>
        <v>20932</v>
      </c>
      <c r="E13" s="532">
        <f t="shared" si="0"/>
        <v>19911</v>
      </c>
      <c r="F13" s="237">
        <f t="shared" si="0"/>
        <v>18761</v>
      </c>
      <c r="G13" s="237">
        <v>19298</v>
      </c>
      <c r="H13" s="237">
        <v>19908</v>
      </c>
      <c r="I13" s="237">
        <v>18587.78</v>
      </c>
      <c r="J13" s="237">
        <v>19516</v>
      </c>
      <c r="K13" s="237">
        <v>20772.199766835995</v>
      </c>
      <c r="L13" s="237">
        <v>21886</v>
      </c>
      <c r="M13" s="237">
        <v>21597.18119068136</v>
      </c>
      <c r="N13" s="237">
        <v>23684.168051708308</v>
      </c>
      <c r="O13" s="237">
        <f t="shared" si="1"/>
        <v>27327</v>
      </c>
    </row>
    <row r="14" spans="2:82" x14ac:dyDescent="0.2">
      <c r="B14" s="278"/>
      <c r="C14" s="533"/>
      <c r="D14" s="206"/>
      <c r="E14" s="206"/>
      <c r="F14" s="206"/>
      <c r="G14" s="206"/>
      <c r="H14" s="206"/>
      <c r="I14" s="206"/>
      <c r="J14" s="206"/>
      <c r="K14" s="206"/>
      <c r="L14" s="206"/>
      <c r="M14" s="206"/>
      <c r="N14" s="206"/>
      <c r="O14" s="206"/>
    </row>
    <row r="15" spans="2:82" x14ac:dyDescent="0.2">
      <c r="B15" s="278"/>
      <c r="C15" s="276" t="s">
        <v>183</v>
      </c>
      <c r="D15" s="240">
        <f>(D17+D16)</f>
        <v>3905</v>
      </c>
      <c r="E15" s="240">
        <f>(E17+E16)</f>
        <v>3660</v>
      </c>
      <c r="F15" s="240">
        <f t="shared" ref="F15" si="2">(F17+F16)</f>
        <v>3534</v>
      </c>
      <c r="G15" s="240">
        <v>3077.5505653660498</v>
      </c>
      <c r="H15" s="240">
        <v>3398</v>
      </c>
      <c r="I15" s="240">
        <v>3544.22</v>
      </c>
      <c r="J15" s="240">
        <v>3916</v>
      </c>
      <c r="K15" s="240">
        <v>3865.8911622134215</v>
      </c>
      <c r="L15" s="240">
        <v>3092</v>
      </c>
      <c r="M15" s="240">
        <v>3530.9397659530546</v>
      </c>
      <c r="N15" s="240">
        <v>4004.7273119036295</v>
      </c>
      <c r="O15" s="240">
        <v>5070</v>
      </c>
      <c r="R15" s="240"/>
      <c r="S15" s="240"/>
      <c r="T15" s="240"/>
      <c r="U15" s="240"/>
      <c r="V15" s="240"/>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row>
    <row r="16" spans="2:82" x14ac:dyDescent="0.2">
      <c r="B16" s="278"/>
      <c r="C16" s="534" t="s">
        <v>338</v>
      </c>
      <c r="D16" s="237">
        <v>2367</v>
      </c>
      <c r="E16" s="228">
        <v>2382</v>
      </c>
      <c r="F16" s="228">
        <v>2353</v>
      </c>
      <c r="G16" s="284">
        <v>1863.1352223044764</v>
      </c>
      <c r="H16" s="284">
        <v>2279</v>
      </c>
      <c r="I16" s="284">
        <v>2545.9499999999998</v>
      </c>
      <c r="J16" s="284">
        <v>2665.0720489028299</v>
      </c>
      <c r="K16" s="508">
        <v>2632.9876619143679</v>
      </c>
      <c r="L16" s="508">
        <v>2206</v>
      </c>
      <c r="M16" s="508">
        <v>2295.457453614837</v>
      </c>
      <c r="N16" s="508">
        <v>2870.6072749691834</v>
      </c>
      <c r="O16" s="508">
        <v>3516</v>
      </c>
    </row>
    <row r="17" spans="2:21" x14ac:dyDescent="0.2">
      <c r="B17" s="278"/>
      <c r="C17" s="534" t="s">
        <v>339</v>
      </c>
      <c r="D17" s="237">
        <v>1538</v>
      </c>
      <c r="E17" s="228">
        <v>1278</v>
      </c>
      <c r="F17" s="228">
        <v>1181</v>
      </c>
      <c r="G17" s="237">
        <v>1214.4153430615729</v>
      </c>
      <c r="H17" s="237">
        <v>1118</v>
      </c>
      <c r="I17" s="237">
        <v>998.28</v>
      </c>
      <c r="J17" s="237">
        <v>1251</v>
      </c>
      <c r="K17" s="237">
        <v>1232.9035002990536</v>
      </c>
      <c r="L17" s="237">
        <v>886</v>
      </c>
      <c r="M17" s="237">
        <v>1235.4823123382221</v>
      </c>
      <c r="N17" s="237">
        <v>1134.120036934446</v>
      </c>
      <c r="O17" s="237">
        <v>1553</v>
      </c>
    </row>
    <row r="18" spans="2:21" x14ac:dyDescent="0.2">
      <c r="B18" s="278"/>
      <c r="C18" s="534"/>
      <c r="D18" s="282"/>
      <c r="E18" s="494"/>
      <c r="F18" s="535"/>
      <c r="G18" s="535"/>
      <c r="H18" s="535"/>
      <c r="I18" s="535"/>
      <c r="J18" s="535"/>
      <c r="K18" s="535"/>
      <c r="L18" s="535"/>
      <c r="M18" s="535"/>
      <c r="N18" s="535"/>
      <c r="O18" s="535"/>
    </row>
    <row r="19" spans="2:21" x14ac:dyDescent="0.2">
      <c r="B19" s="278"/>
      <c r="C19" s="276" t="s">
        <v>171</v>
      </c>
      <c r="D19" s="282"/>
      <c r="E19" s="494"/>
      <c r="F19" s="268"/>
      <c r="G19" s="268"/>
      <c r="H19" s="268"/>
      <c r="I19" s="268"/>
      <c r="J19" s="268"/>
      <c r="K19" s="268"/>
      <c r="L19" s="268"/>
      <c r="M19" s="268"/>
      <c r="N19" s="268"/>
      <c r="O19" s="268"/>
      <c r="Q19" s="281"/>
      <c r="R19" s="281"/>
      <c r="S19" s="281"/>
      <c r="T19" s="281"/>
      <c r="U19" s="281"/>
    </row>
    <row r="20" spans="2:21" x14ac:dyDescent="0.2">
      <c r="B20" s="278"/>
      <c r="C20" s="276" t="s">
        <v>184</v>
      </c>
      <c r="D20" s="240">
        <f>SUM(D21:D22)</f>
        <v>9935</v>
      </c>
      <c r="E20" s="240">
        <f>SUM(E21:E22)</f>
        <v>8781</v>
      </c>
      <c r="F20" s="536">
        <f t="shared" ref="F20" si="3">SUM(F21:F22)</f>
        <v>10249</v>
      </c>
      <c r="G20" s="536">
        <v>11784.05729167987</v>
      </c>
      <c r="H20" s="536">
        <v>10837</v>
      </c>
      <c r="I20" s="536">
        <v>11520.029999999999</v>
      </c>
      <c r="J20" s="536">
        <v>11780</v>
      </c>
      <c r="K20" s="240">
        <v>11863.672079927162</v>
      </c>
      <c r="L20" s="240">
        <v>13474</v>
      </c>
      <c r="M20" s="240">
        <v>14203.42443322371</v>
      </c>
      <c r="N20" s="240">
        <v>14144.150092848515</v>
      </c>
      <c r="O20" s="240">
        <v>15233</v>
      </c>
    </row>
    <row r="21" spans="2:21" x14ac:dyDescent="0.2">
      <c r="B21" s="278"/>
      <c r="C21" s="534" t="s">
        <v>338</v>
      </c>
      <c r="D21" s="237">
        <v>4779</v>
      </c>
      <c r="E21" s="228">
        <v>4452</v>
      </c>
      <c r="F21" s="228">
        <f>2576+2641</f>
        <v>5217</v>
      </c>
      <c r="G21" s="284">
        <v>5677.3381019013268</v>
      </c>
      <c r="H21" s="284">
        <v>5637</v>
      </c>
      <c r="I21" s="284">
        <v>6005.6</v>
      </c>
      <c r="J21" s="284">
        <v>6106</v>
      </c>
      <c r="K21" s="524">
        <v>5901.7945579492571</v>
      </c>
      <c r="L21" s="524">
        <v>6622</v>
      </c>
      <c r="M21" s="524">
        <v>6909.3269353806581</v>
      </c>
      <c r="N21" s="524">
        <v>7233.930332922344</v>
      </c>
      <c r="O21" s="524">
        <v>6690</v>
      </c>
      <c r="Q21" s="65"/>
      <c r="R21" s="65"/>
      <c r="S21" s="65"/>
      <c r="T21" s="65"/>
      <c r="U21" s="65"/>
    </row>
    <row r="22" spans="2:21" x14ac:dyDescent="0.2">
      <c r="B22" s="278"/>
      <c r="C22" s="534" t="s">
        <v>339</v>
      </c>
      <c r="D22" s="237">
        <v>5156</v>
      </c>
      <c r="E22" s="228">
        <v>4329</v>
      </c>
      <c r="F22" s="228">
        <f>3113+1919</f>
        <v>5032</v>
      </c>
      <c r="G22" s="237">
        <v>6106.7191897785433</v>
      </c>
      <c r="H22" s="237">
        <v>5200</v>
      </c>
      <c r="I22" s="237">
        <v>5514.45</v>
      </c>
      <c r="J22" s="237">
        <v>5674</v>
      </c>
      <c r="K22" s="237">
        <v>5961.8775219779054</v>
      </c>
      <c r="L22" s="237">
        <v>6852</v>
      </c>
      <c r="M22" s="237">
        <v>7294.0974978429567</v>
      </c>
      <c r="N22" s="237">
        <v>6910.2197599261708</v>
      </c>
      <c r="O22" s="237">
        <v>8544</v>
      </c>
      <c r="Q22" s="65"/>
      <c r="R22" s="65"/>
      <c r="S22" s="65"/>
      <c r="T22" s="65"/>
      <c r="U22" s="65"/>
    </row>
    <row r="23" spans="2:21" x14ac:dyDescent="0.2">
      <c r="B23" s="278"/>
      <c r="C23" s="534"/>
      <c r="D23" s="282"/>
      <c r="E23" s="496"/>
      <c r="F23" s="268"/>
      <c r="G23" s="268"/>
      <c r="H23" s="268"/>
      <c r="I23" s="268"/>
      <c r="J23" s="268"/>
      <c r="K23" s="268"/>
      <c r="L23" s="268"/>
      <c r="M23" s="268"/>
      <c r="N23" s="268"/>
      <c r="O23" s="268"/>
      <c r="Q23" s="65"/>
      <c r="R23" s="65"/>
      <c r="S23" s="65"/>
      <c r="T23" s="65"/>
      <c r="U23" s="65"/>
    </row>
    <row r="24" spans="2:21" x14ac:dyDescent="0.2">
      <c r="B24" s="278"/>
      <c r="C24" s="276" t="s">
        <v>546</v>
      </c>
      <c r="D24" s="240">
        <f>(D26+D25)</f>
        <v>1865</v>
      </c>
      <c r="E24" s="240">
        <f>(E26+E25)</f>
        <v>2153</v>
      </c>
      <c r="F24" s="536">
        <f t="shared" ref="F24" si="4">(F26+F25)</f>
        <v>3183</v>
      </c>
      <c r="G24" s="536">
        <v>2754.6441959014173</v>
      </c>
      <c r="H24" s="536">
        <v>2972</v>
      </c>
      <c r="I24" s="536">
        <v>2846.84</v>
      </c>
      <c r="J24" s="536">
        <v>3458.6870996946914</v>
      </c>
      <c r="K24" s="240">
        <v>3124</v>
      </c>
      <c r="L24" s="240">
        <v>3336</v>
      </c>
      <c r="M24" s="240">
        <v>2840.3113826698755</v>
      </c>
      <c r="N24" s="240">
        <v>3750.3032187842041</v>
      </c>
      <c r="O24" s="240">
        <v>3328</v>
      </c>
      <c r="Q24" s="65"/>
      <c r="R24" s="65"/>
      <c r="S24" s="65"/>
      <c r="T24" s="65"/>
      <c r="U24" s="65"/>
    </row>
    <row r="25" spans="2:21" x14ac:dyDescent="0.2">
      <c r="B25" s="278"/>
      <c r="C25" s="534" t="s">
        <v>338</v>
      </c>
      <c r="D25" s="237">
        <v>1297</v>
      </c>
      <c r="E25" s="228">
        <v>1428</v>
      </c>
      <c r="F25" s="228">
        <v>2335</v>
      </c>
      <c r="G25" s="284">
        <v>2074.6650723424955</v>
      </c>
      <c r="H25" s="284">
        <v>2264</v>
      </c>
      <c r="I25" s="284">
        <v>2270.83</v>
      </c>
      <c r="J25" s="284">
        <v>2686.7700305329636</v>
      </c>
      <c r="K25" s="508">
        <v>2383.9861425115496</v>
      </c>
      <c r="L25" s="508">
        <v>2441</v>
      </c>
      <c r="M25" s="508">
        <v>2341.3666026871338</v>
      </c>
      <c r="N25" s="508">
        <v>2985.431565967951</v>
      </c>
      <c r="O25" s="508">
        <v>2516</v>
      </c>
      <c r="Q25" s="65"/>
      <c r="R25" s="65"/>
      <c r="S25" s="65"/>
      <c r="T25" s="65"/>
      <c r="U25" s="65"/>
    </row>
    <row r="26" spans="2:21" x14ac:dyDescent="0.2">
      <c r="B26" s="266"/>
      <c r="C26" s="534" t="s">
        <v>339</v>
      </c>
      <c r="D26" s="237">
        <v>568</v>
      </c>
      <c r="E26" s="228">
        <v>725</v>
      </c>
      <c r="F26" s="228">
        <v>848</v>
      </c>
      <c r="G26" s="237">
        <v>679.97912355892186</v>
      </c>
      <c r="H26" s="237">
        <v>708</v>
      </c>
      <c r="I26" s="237">
        <v>576</v>
      </c>
      <c r="J26" s="237">
        <v>771.91706916173143</v>
      </c>
      <c r="K26" s="237">
        <v>740.01385748845041</v>
      </c>
      <c r="L26" s="237">
        <v>895</v>
      </c>
      <c r="M26" s="237">
        <v>498.94477998274374</v>
      </c>
      <c r="N26" s="237">
        <v>764.87165281625312</v>
      </c>
      <c r="O26" s="237">
        <v>812</v>
      </c>
    </row>
    <row r="27" spans="2:21" x14ac:dyDescent="0.2">
      <c r="B27" s="266"/>
      <c r="C27" s="266"/>
      <c r="D27" s="266"/>
      <c r="E27" s="266"/>
      <c r="F27" s="266"/>
      <c r="G27" s="266"/>
      <c r="H27" s="266"/>
      <c r="I27" s="266"/>
      <c r="J27" s="266"/>
      <c r="K27" s="266"/>
      <c r="L27" s="266"/>
      <c r="M27" s="266"/>
      <c r="N27" s="266"/>
      <c r="O27" s="266"/>
    </row>
    <row r="28" spans="2:21" x14ac:dyDescent="0.2">
      <c r="B28" s="278"/>
      <c r="C28" s="276" t="s">
        <v>542</v>
      </c>
      <c r="D28" s="240">
        <f>(D30+D29)</f>
        <v>8749</v>
      </c>
      <c r="E28" s="240">
        <f>(E30+E29)</f>
        <v>8452</v>
      </c>
      <c r="F28" s="536">
        <f t="shared" ref="F28" si="5">(F30+F29)</f>
        <v>6595</v>
      </c>
      <c r="G28" s="536">
        <v>6558.1226152721993</v>
      </c>
      <c r="H28" s="536">
        <v>7673</v>
      </c>
      <c r="I28" s="536">
        <v>7061.02</v>
      </c>
      <c r="J28" s="536">
        <v>7473.7587157208663</v>
      </c>
      <c r="K28" s="240">
        <v>8441</v>
      </c>
      <c r="L28" s="240">
        <v>8753</v>
      </c>
      <c r="M28" s="240">
        <v>8570.3614274666343</v>
      </c>
      <c r="N28" s="240">
        <v>8984.3598181969755</v>
      </c>
      <c r="O28" s="240">
        <v>8711</v>
      </c>
    </row>
    <row r="29" spans="2:21" x14ac:dyDescent="0.2">
      <c r="B29" s="278"/>
      <c r="C29" s="534" t="s">
        <v>338</v>
      </c>
      <c r="D29" s="237">
        <v>3731</v>
      </c>
      <c r="E29" s="228">
        <v>3532</v>
      </c>
      <c r="F29" s="228">
        <v>2331</v>
      </c>
      <c r="G29" s="284">
        <v>2643.2261727020609</v>
      </c>
      <c r="H29" s="284">
        <v>2603</v>
      </c>
      <c r="I29" s="284">
        <v>3092.38</v>
      </c>
      <c r="J29" s="284">
        <v>2483.4446871259174</v>
      </c>
      <c r="K29" s="508">
        <v>3242.9098657808768</v>
      </c>
      <c r="L29" s="508">
        <v>3197</v>
      </c>
      <c r="M29" s="508">
        <v>3580.913627639145</v>
      </c>
      <c r="N29" s="508">
        <v>3261.0098643649931</v>
      </c>
      <c r="O29" s="508">
        <v>2744</v>
      </c>
    </row>
    <row r="30" spans="2:21" x14ac:dyDescent="0.2">
      <c r="B30" s="266"/>
      <c r="C30" s="534" t="s">
        <v>339</v>
      </c>
      <c r="D30" s="237">
        <v>5018</v>
      </c>
      <c r="E30" s="228">
        <v>4920</v>
      </c>
      <c r="F30" s="228">
        <v>4264</v>
      </c>
      <c r="G30" s="237">
        <v>3914.8964425701388</v>
      </c>
      <c r="H30" s="237">
        <v>5070</v>
      </c>
      <c r="I30" s="237">
        <v>3968.64</v>
      </c>
      <c r="J30" s="237">
        <v>4990.3140285949557</v>
      </c>
      <c r="K30" s="237">
        <v>5198.0901342191228</v>
      </c>
      <c r="L30" s="237">
        <v>5556</v>
      </c>
      <c r="M30" s="237">
        <v>4989.4477998274388</v>
      </c>
      <c r="N30" s="237">
        <v>5723.3499538319829</v>
      </c>
      <c r="O30" s="237">
        <v>5967</v>
      </c>
    </row>
    <row r="31" spans="2:21" x14ac:dyDescent="0.2">
      <c r="B31" s="266"/>
      <c r="C31" s="266"/>
      <c r="D31" s="266"/>
      <c r="E31" s="266"/>
      <c r="F31" s="266"/>
      <c r="G31" s="266"/>
      <c r="H31" s="266"/>
      <c r="I31" s="266"/>
      <c r="J31" s="266"/>
      <c r="K31" s="266"/>
      <c r="L31" s="266"/>
      <c r="M31" s="266"/>
      <c r="N31" s="266"/>
      <c r="O31" s="266"/>
    </row>
    <row r="32" spans="2:21" x14ac:dyDescent="0.2">
      <c r="B32" s="278"/>
      <c r="C32" s="276" t="s">
        <v>185</v>
      </c>
      <c r="D32" s="240">
        <f>SUM(D33:D34)</f>
        <v>867</v>
      </c>
      <c r="E32" s="240">
        <f>SUM(E33:E34)</f>
        <v>759</v>
      </c>
      <c r="F32" s="536">
        <f t="shared" ref="F32" si="6">SUM(F33:F34)</f>
        <v>677</v>
      </c>
      <c r="G32" s="536">
        <v>867.05004691620309</v>
      </c>
      <c r="H32" s="536">
        <v>800</v>
      </c>
      <c r="I32" s="536">
        <v>801.57</v>
      </c>
      <c r="J32" s="536">
        <v>651.61719434115298</v>
      </c>
      <c r="K32" s="240">
        <v>740</v>
      </c>
      <c r="L32" s="240">
        <v>741</v>
      </c>
      <c r="M32" s="240">
        <v>1035.7517020265336</v>
      </c>
      <c r="N32" s="240">
        <v>595.48693973560648</v>
      </c>
      <c r="O32" s="240">
        <v>1281</v>
      </c>
    </row>
    <row r="33" spans="2:24" x14ac:dyDescent="0.2">
      <c r="B33" s="278"/>
      <c r="C33" s="534" t="s">
        <v>338</v>
      </c>
      <c r="D33" s="237">
        <v>291</v>
      </c>
      <c r="E33" s="228">
        <v>263</v>
      </c>
      <c r="F33" s="228">
        <v>162</v>
      </c>
      <c r="G33" s="284">
        <v>213.21041263483684</v>
      </c>
      <c r="H33" s="284">
        <v>185</v>
      </c>
      <c r="I33" s="284">
        <v>178.88</v>
      </c>
      <c r="J33" s="284">
        <v>170.16172573772749</v>
      </c>
      <c r="K33" s="508">
        <v>88.884813338909609</v>
      </c>
      <c r="L33" s="508">
        <v>196</v>
      </c>
      <c r="M33" s="508">
        <v>275.45489443378085</v>
      </c>
      <c r="N33" s="508">
        <v>252.61344019728736</v>
      </c>
      <c r="O33" s="508">
        <v>257</v>
      </c>
      <c r="Q33" s="266"/>
      <c r="R33" s="266"/>
      <c r="S33" s="266"/>
      <c r="T33" s="266"/>
      <c r="U33" s="266"/>
    </row>
    <row r="34" spans="2:24" x14ac:dyDescent="0.2">
      <c r="B34" s="266"/>
      <c r="C34" s="534" t="s">
        <v>339</v>
      </c>
      <c r="D34" s="237">
        <v>576</v>
      </c>
      <c r="E34" s="228">
        <v>496</v>
      </c>
      <c r="F34" s="228">
        <v>515</v>
      </c>
      <c r="G34" s="237">
        <v>653.83963428136622</v>
      </c>
      <c r="H34" s="237">
        <v>615</v>
      </c>
      <c r="I34" s="237">
        <v>622.69000000000005</v>
      </c>
      <c r="J34" s="237">
        <v>481.45546860342552</v>
      </c>
      <c r="K34" s="237">
        <v>651.11518666109043</v>
      </c>
      <c r="L34" s="237">
        <v>545</v>
      </c>
      <c r="M34" s="237">
        <v>760.29680759275254</v>
      </c>
      <c r="N34" s="237">
        <v>342.87349953831915</v>
      </c>
      <c r="O34" s="237">
        <v>1024</v>
      </c>
      <c r="Q34" s="266"/>
      <c r="R34" s="266"/>
      <c r="S34" s="266"/>
      <c r="T34" s="266"/>
      <c r="U34" s="266"/>
    </row>
    <row r="35" spans="2:24" x14ac:dyDescent="0.2">
      <c r="B35" s="266"/>
      <c r="C35" s="266"/>
      <c r="D35" s="266"/>
      <c r="E35" s="266"/>
      <c r="F35" s="266"/>
      <c r="G35" s="266"/>
      <c r="H35" s="266"/>
      <c r="I35" s="266"/>
      <c r="J35" s="266"/>
      <c r="K35" s="266"/>
      <c r="L35" s="266"/>
      <c r="M35" s="266"/>
      <c r="N35" s="266"/>
      <c r="O35" s="266"/>
    </row>
    <row r="36" spans="2:24" x14ac:dyDescent="0.2">
      <c r="B36" s="278"/>
      <c r="C36" s="276" t="s">
        <v>543</v>
      </c>
      <c r="D36" s="240">
        <f>SUM(D37:D38)</f>
        <v>5133</v>
      </c>
      <c r="E36" s="240">
        <f>SUM(E37:E38)</f>
        <v>5177</v>
      </c>
      <c r="F36" s="536">
        <f t="shared" ref="F36" si="7">SUM(F37:F38)</f>
        <v>3978</v>
      </c>
      <c r="G36" s="536">
        <v>4068.433609411602</v>
      </c>
      <c r="H36" s="536">
        <v>4171</v>
      </c>
      <c r="I36" s="536">
        <v>4339.2700000000004</v>
      </c>
      <c r="J36" s="536">
        <v>3937.1742626313094</v>
      </c>
      <c r="K36" s="240">
        <v>4593</v>
      </c>
      <c r="L36" s="240">
        <v>4447</v>
      </c>
      <c r="M36" s="240">
        <v>5204.5501416768393</v>
      </c>
      <c r="N36" s="240">
        <v>5305.0333150027618</v>
      </c>
      <c r="O36" s="240">
        <v>5742</v>
      </c>
    </row>
    <row r="37" spans="2:24" x14ac:dyDescent="0.2">
      <c r="B37" s="278"/>
      <c r="C37" s="534" t="s">
        <v>338</v>
      </c>
      <c r="D37" s="237">
        <v>1788</v>
      </c>
      <c r="E37" s="228">
        <v>1840</v>
      </c>
      <c r="F37" s="228">
        <v>1283</v>
      </c>
      <c r="G37" s="284">
        <v>1544.2248402955115</v>
      </c>
      <c r="H37" s="284">
        <v>1617</v>
      </c>
      <c r="I37" s="284">
        <v>1621.01</v>
      </c>
      <c r="J37" s="284">
        <v>1586.4374672418446</v>
      </c>
      <c r="K37" s="508">
        <v>1888.2981608711934</v>
      </c>
      <c r="L37" s="508">
        <v>1866</v>
      </c>
      <c r="M37" s="508">
        <v>1997.0479846449082</v>
      </c>
      <c r="N37" s="508">
        <v>1929.0480887792896</v>
      </c>
      <c r="O37" s="508">
        <v>1858</v>
      </c>
      <c r="Q37" s="266"/>
      <c r="R37" s="266"/>
      <c r="S37" s="266"/>
      <c r="T37" s="266"/>
      <c r="U37" s="266"/>
    </row>
    <row r="38" spans="2:24" x14ac:dyDescent="0.2">
      <c r="B38" s="266"/>
      <c r="C38" s="534" t="s">
        <v>339</v>
      </c>
      <c r="D38" s="237">
        <v>3345</v>
      </c>
      <c r="E38" s="228">
        <v>3337</v>
      </c>
      <c r="F38" s="228">
        <v>2695</v>
      </c>
      <c r="G38" s="237">
        <v>2524.2087691160905</v>
      </c>
      <c r="H38" s="237">
        <v>2554</v>
      </c>
      <c r="I38" s="237">
        <v>2718.26</v>
      </c>
      <c r="J38" s="237">
        <v>2350.7367953894709</v>
      </c>
      <c r="K38" s="237">
        <v>2704.7018391288066</v>
      </c>
      <c r="L38" s="237">
        <v>2581</v>
      </c>
      <c r="M38" s="237">
        <v>3207.5021570319154</v>
      </c>
      <c r="N38" s="237">
        <v>3375.9852262234722</v>
      </c>
      <c r="O38" s="237">
        <v>3884</v>
      </c>
      <c r="Q38" s="266"/>
      <c r="R38" s="266"/>
      <c r="S38" s="266"/>
      <c r="T38" s="266"/>
      <c r="U38" s="266"/>
    </row>
    <row r="39" spans="2:24" x14ac:dyDescent="0.2">
      <c r="B39" s="266"/>
      <c r="C39" s="266"/>
      <c r="D39" s="266"/>
      <c r="E39" s="266"/>
      <c r="F39" s="266"/>
      <c r="G39" s="266"/>
      <c r="H39" s="266"/>
      <c r="I39" s="266"/>
      <c r="J39" s="266"/>
      <c r="K39" s="266"/>
      <c r="L39" s="266"/>
      <c r="M39" s="266"/>
      <c r="N39" s="266"/>
      <c r="O39" s="266"/>
    </row>
    <row r="40" spans="2:24" x14ac:dyDescent="0.2">
      <c r="B40" s="278"/>
      <c r="C40" s="276" t="s">
        <v>186</v>
      </c>
      <c r="D40" s="240">
        <f>(D42+D41)</f>
        <v>88</v>
      </c>
      <c r="E40" s="240">
        <f>(E42+E41)</f>
        <v>1402</v>
      </c>
      <c r="F40" s="536">
        <f t="shared" ref="F40" si="8">(F42+F41)</f>
        <v>1253</v>
      </c>
      <c r="G40" s="536">
        <v>1179.9038998670912</v>
      </c>
      <c r="H40" s="536">
        <v>1277</v>
      </c>
      <c r="I40" s="536">
        <v>1144.42</v>
      </c>
      <c r="J40" s="536">
        <v>1284.0930528549998</v>
      </c>
      <c r="K40" s="240">
        <v>1534</v>
      </c>
      <c r="L40" s="240">
        <v>1142</v>
      </c>
      <c r="M40" s="240">
        <v>1073.6138440875791</v>
      </c>
      <c r="N40" s="240">
        <v>1600.0259742255907</v>
      </c>
      <c r="O40" s="240">
        <v>1394</v>
      </c>
    </row>
    <row r="41" spans="2:24" x14ac:dyDescent="0.2">
      <c r="B41" s="278"/>
      <c r="C41" s="534" t="s">
        <v>338</v>
      </c>
      <c r="D41" s="237">
        <v>56</v>
      </c>
      <c r="E41" s="228">
        <v>887</v>
      </c>
      <c r="F41" s="228">
        <v>725</v>
      </c>
      <c r="G41" s="284">
        <v>899.16632281631473</v>
      </c>
      <c r="H41" s="284">
        <v>662</v>
      </c>
      <c r="I41" s="284">
        <v>778.37</v>
      </c>
      <c r="J41" s="284">
        <v>960.80766537849786</v>
      </c>
      <c r="K41" s="508">
        <v>1150.6879474199832</v>
      </c>
      <c r="L41" s="508">
        <v>708</v>
      </c>
      <c r="M41" s="508">
        <v>550.9097888675617</v>
      </c>
      <c r="N41" s="508">
        <v>1125.2780517879169</v>
      </c>
      <c r="O41" s="508">
        <v>829</v>
      </c>
      <c r="Q41" s="266"/>
      <c r="R41" s="266"/>
      <c r="S41" s="266"/>
      <c r="T41" s="266"/>
      <c r="U41" s="266"/>
    </row>
    <row r="42" spans="2:24" x14ac:dyDescent="0.2">
      <c r="B42" s="266"/>
      <c r="C42" s="534" t="s">
        <v>339</v>
      </c>
      <c r="D42" s="237">
        <v>32</v>
      </c>
      <c r="E42" s="228">
        <v>515</v>
      </c>
      <c r="F42" s="228">
        <v>528</v>
      </c>
      <c r="G42" s="237">
        <v>280.73757705077645</v>
      </c>
      <c r="H42" s="237">
        <v>615</v>
      </c>
      <c r="I42" s="237">
        <v>366.05</v>
      </c>
      <c r="J42" s="237">
        <v>323.28538747650157</v>
      </c>
      <c r="K42" s="237">
        <v>383.31205258001683</v>
      </c>
      <c r="L42" s="237">
        <v>434</v>
      </c>
      <c r="M42" s="237">
        <v>522.70405522001727</v>
      </c>
      <c r="N42" s="237">
        <v>474.74792243767388</v>
      </c>
      <c r="O42" s="237">
        <v>565</v>
      </c>
      <c r="Q42" s="266"/>
      <c r="R42" s="266"/>
      <c r="S42" s="266"/>
      <c r="T42" s="266"/>
      <c r="U42" s="266"/>
    </row>
    <row r="43" spans="2:24" x14ac:dyDescent="0.2">
      <c r="B43" s="266"/>
      <c r="C43" s="266"/>
      <c r="D43" s="266"/>
      <c r="E43" s="266"/>
      <c r="F43" s="266"/>
      <c r="G43" s="266"/>
      <c r="H43" s="266"/>
      <c r="I43" s="266"/>
      <c r="J43" s="266"/>
      <c r="K43" s="266"/>
      <c r="L43" s="266"/>
      <c r="M43" s="266"/>
      <c r="N43" s="266"/>
      <c r="O43" s="266"/>
    </row>
    <row r="44" spans="2:24" x14ac:dyDescent="0.2">
      <c r="B44" s="278"/>
      <c r="C44" s="276" t="s">
        <v>544</v>
      </c>
      <c r="D44" s="240">
        <f>SUM(D45:D46)</f>
        <v>6538</v>
      </c>
      <c r="E44" s="240">
        <f>SUM(E45:E46)</f>
        <v>5536</v>
      </c>
      <c r="F44" s="536">
        <f t="shared" ref="F44" si="9">SUM(F45:F46)</f>
        <v>4682</v>
      </c>
      <c r="G44" s="536">
        <v>4742.5711800013869</v>
      </c>
      <c r="H44" s="536">
        <v>4985</v>
      </c>
      <c r="I44" s="536">
        <v>4828.3500000000004</v>
      </c>
      <c r="J44" s="536">
        <v>4762.1689217961793</v>
      </c>
      <c r="K44" s="240">
        <v>4812</v>
      </c>
      <c r="L44" s="240">
        <v>5116</v>
      </c>
      <c r="M44" s="240">
        <v>4279.1248539207627</v>
      </c>
      <c r="N44" s="240">
        <v>6257</v>
      </c>
      <c r="O44" s="240">
        <v>6187</v>
      </c>
    </row>
    <row r="45" spans="2:24" x14ac:dyDescent="0.2">
      <c r="B45" s="278"/>
      <c r="C45" s="534" t="s">
        <v>338</v>
      </c>
      <c r="D45" s="237">
        <v>2113</v>
      </c>
      <c r="E45" s="228">
        <v>1263</v>
      </c>
      <c r="F45" s="228">
        <v>1015</v>
      </c>
      <c r="G45" s="284">
        <v>933.08578463685137</v>
      </c>
      <c r="H45" s="284">
        <v>1201</v>
      </c>
      <c r="I45" s="284">
        <v>1004.94</v>
      </c>
      <c r="J45" s="284">
        <v>1335.6662624309661</v>
      </c>
      <c r="K45" s="508">
        <v>971.24939242453331</v>
      </c>
      <c r="L45" s="508">
        <v>1096</v>
      </c>
      <c r="M45" s="508">
        <v>1285.4561740243091</v>
      </c>
      <c r="N45" s="508">
        <v>1378</v>
      </c>
      <c r="O45" s="508">
        <v>1315</v>
      </c>
    </row>
    <row r="46" spans="2:24" x14ac:dyDescent="0.2">
      <c r="B46" s="266"/>
      <c r="C46" s="534" t="s">
        <v>339</v>
      </c>
      <c r="D46" s="237">
        <v>4425</v>
      </c>
      <c r="E46" s="228">
        <v>4273</v>
      </c>
      <c r="F46" s="228">
        <v>3667</v>
      </c>
      <c r="G46" s="237">
        <v>3809.4853953645356</v>
      </c>
      <c r="H46" s="237">
        <v>3784</v>
      </c>
      <c r="I46" s="237">
        <v>3823.41</v>
      </c>
      <c r="J46" s="237">
        <v>3426.5026593652174</v>
      </c>
      <c r="K46" s="237">
        <v>3840.7506075754668</v>
      </c>
      <c r="L46" s="237">
        <v>4020</v>
      </c>
      <c r="M46" s="237">
        <v>2993.6686798964547</v>
      </c>
      <c r="N46" s="237">
        <v>4879</v>
      </c>
      <c r="O46" s="237">
        <v>4872</v>
      </c>
    </row>
    <row r="47" spans="2:24" x14ac:dyDescent="0.2">
      <c r="B47" s="266"/>
      <c r="C47" s="266"/>
      <c r="D47" s="266"/>
      <c r="E47" s="266"/>
      <c r="F47" s="266"/>
      <c r="G47" s="266"/>
      <c r="H47" s="266"/>
      <c r="I47" s="266"/>
      <c r="J47" s="266"/>
      <c r="K47" s="266"/>
      <c r="L47" s="266"/>
      <c r="M47" s="266"/>
      <c r="N47" s="266"/>
      <c r="O47" s="266"/>
    </row>
    <row r="48" spans="2:24" hidden="1" x14ac:dyDescent="0.2">
      <c r="B48" s="266"/>
      <c r="C48" s="525" t="s">
        <v>481</v>
      </c>
      <c r="D48" s="266"/>
      <c r="E48" s="266"/>
      <c r="F48" s="285">
        <v>0</v>
      </c>
      <c r="G48" s="285">
        <v>0</v>
      </c>
      <c r="H48" s="285">
        <v>0</v>
      </c>
      <c r="I48" s="537">
        <v>0</v>
      </c>
      <c r="J48" s="537">
        <v>0</v>
      </c>
      <c r="K48" s="537">
        <v>0</v>
      </c>
      <c r="L48" s="537">
        <v>0</v>
      </c>
      <c r="M48" s="537">
        <v>0</v>
      </c>
      <c r="N48" s="537"/>
      <c r="O48" s="537"/>
      <c r="P48" s="283"/>
      <c r="Q48" s="283"/>
      <c r="R48" s="283"/>
      <c r="S48" s="283"/>
      <c r="T48" s="283"/>
      <c r="U48" s="283"/>
      <c r="V48" s="283"/>
      <c r="W48" s="292">
        <v>0</v>
      </c>
      <c r="X48" s="285">
        <v>19</v>
      </c>
    </row>
    <row r="49" spans="2:24" hidden="1" x14ac:dyDescent="0.2">
      <c r="B49" s="266"/>
      <c r="C49" s="527" t="s">
        <v>12</v>
      </c>
      <c r="D49" s="266"/>
      <c r="E49" s="266"/>
      <c r="F49" s="537">
        <v>0</v>
      </c>
      <c r="G49" s="537">
        <v>0</v>
      </c>
      <c r="H49" s="537">
        <v>0</v>
      </c>
      <c r="I49" s="537">
        <v>0</v>
      </c>
      <c r="J49" s="537">
        <v>0</v>
      </c>
      <c r="K49" s="537">
        <v>0</v>
      </c>
      <c r="L49" s="537">
        <v>0</v>
      </c>
      <c r="M49" s="537">
        <v>0</v>
      </c>
      <c r="N49" s="537"/>
      <c r="O49" s="537"/>
      <c r="P49" s="283"/>
      <c r="Q49" s="283"/>
      <c r="R49" s="283"/>
      <c r="S49" s="283"/>
      <c r="T49" s="283"/>
      <c r="U49" s="283"/>
      <c r="V49" s="283"/>
      <c r="W49" s="292">
        <v>0</v>
      </c>
      <c r="X49" s="284">
        <v>0</v>
      </c>
    </row>
    <row r="50" spans="2:24" hidden="1" x14ac:dyDescent="0.2">
      <c r="B50" s="266"/>
      <c r="C50" s="527" t="s">
        <v>13</v>
      </c>
      <c r="D50" s="266"/>
      <c r="E50" s="266"/>
      <c r="F50" s="284">
        <v>0</v>
      </c>
      <c r="G50" s="284">
        <v>0</v>
      </c>
      <c r="H50" s="284">
        <v>0</v>
      </c>
      <c r="I50" s="537">
        <v>0</v>
      </c>
      <c r="J50" s="537">
        <v>0</v>
      </c>
      <c r="K50" s="537">
        <v>0</v>
      </c>
      <c r="L50" s="537">
        <v>0</v>
      </c>
      <c r="M50" s="537">
        <v>0</v>
      </c>
      <c r="N50" s="537"/>
      <c r="O50" s="537"/>
      <c r="P50" s="283"/>
      <c r="Q50" s="283"/>
      <c r="R50" s="283"/>
      <c r="S50" s="283"/>
      <c r="T50" s="283"/>
      <c r="U50" s="283"/>
      <c r="V50" s="283"/>
      <c r="W50" s="292">
        <v>0</v>
      </c>
      <c r="X50" s="284">
        <v>19</v>
      </c>
    </row>
    <row r="51" spans="2:24" hidden="1" x14ac:dyDescent="0.2">
      <c r="B51" s="266"/>
      <c r="C51" s="266"/>
      <c r="D51" s="266"/>
      <c r="E51" s="266"/>
      <c r="F51" s="266"/>
      <c r="G51" s="266"/>
      <c r="H51" s="266"/>
      <c r="I51" s="266"/>
      <c r="J51" s="266"/>
      <c r="K51" s="266"/>
      <c r="L51" s="266"/>
      <c r="M51" s="266"/>
      <c r="N51" s="266"/>
      <c r="O51" s="266"/>
    </row>
    <row r="52" spans="2:24" x14ac:dyDescent="0.2">
      <c r="B52" s="278"/>
      <c r="C52" s="276" t="s">
        <v>82</v>
      </c>
      <c r="D52" s="240">
        <f>(D54+D53)</f>
        <v>370</v>
      </c>
      <c r="E52" s="240">
        <f>(E54+E53)</f>
        <v>38</v>
      </c>
      <c r="F52" s="536">
        <f t="shared" ref="F52" si="10">(F54+F53)</f>
        <v>63</v>
      </c>
      <c r="G52" s="536">
        <v>234.60129201603422</v>
      </c>
      <c r="H52" s="536">
        <v>270</v>
      </c>
      <c r="I52" s="536">
        <v>20.190000000000001</v>
      </c>
      <c r="J52" s="536">
        <v>379.89540987151412</v>
      </c>
      <c r="K52" s="240">
        <v>164</v>
      </c>
      <c r="L52" s="240">
        <v>287</v>
      </c>
      <c r="M52" s="240">
        <v>117.9916754852424</v>
      </c>
      <c r="N52" s="240">
        <v>102</v>
      </c>
      <c r="O52" s="240">
        <v>449</v>
      </c>
    </row>
    <row r="53" spans="2:24" x14ac:dyDescent="0.2">
      <c r="B53" s="278"/>
      <c r="C53" s="534" t="s">
        <v>338</v>
      </c>
      <c r="D53" s="237">
        <v>96</v>
      </c>
      <c r="E53" s="228">
        <v>0</v>
      </c>
      <c r="F53" s="228">
        <v>32</v>
      </c>
      <c r="G53" s="284">
        <v>121.2714380895472</v>
      </c>
      <c r="H53" s="284">
        <v>46</v>
      </c>
      <c r="I53" s="284">
        <v>20.190000000000001</v>
      </c>
      <c r="J53" s="284">
        <v>133.53327689594789</v>
      </c>
      <c r="K53" s="508">
        <v>105.21299460207389</v>
      </c>
      <c r="L53" s="508">
        <v>192</v>
      </c>
      <c r="M53" s="508">
        <v>22.954574536148399</v>
      </c>
      <c r="N53" s="508">
        <v>23</v>
      </c>
      <c r="O53" s="508">
        <v>343</v>
      </c>
    </row>
    <row r="54" spans="2:24" x14ac:dyDescent="0.2">
      <c r="B54" s="278"/>
      <c r="C54" s="534" t="s">
        <v>339</v>
      </c>
      <c r="D54" s="237">
        <v>274</v>
      </c>
      <c r="E54" s="228">
        <v>38</v>
      </c>
      <c r="F54" s="228">
        <v>31</v>
      </c>
      <c r="G54" s="237">
        <v>113.329853926487</v>
      </c>
      <c r="H54" s="237">
        <v>224</v>
      </c>
      <c r="I54" s="237">
        <v>0</v>
      </c>
      <c r="J54" s="237">
        <v>246.36213297556628</v>
      </c>
      <c r="K54" s="237">
        <v>58.787005397926109</v>
      </c>
      <c r="L54" s="237">
        <v>95</v>
      </c>
      <c r="M54" s="237">
        <v>95.037100949093997</v>
      </c>
      <c r="N54" s="237">
        <v>79</v>
      </c>
      <c r="O54" s="237">
        <v>106</v>
      </c>
    </row>
    <row r="55" spans="2:24" ht="12" customHeight="1" x14ac:dyDescent="0.2">
      <c r="B55" s="286"/>
      <c r="C55" s="538"/>
      <c r="D55" s="538"/>
      <c r="E55" s="538"/>
      <c r="F55" s="265"/>
      <c r="G55" s="538"/>
      <c r="H55" s="538"/>
      <c r="I55" s="538"/>
      <c r="J55" s="538"/>
      <c r="K55" s="538"/>
      <c r="L55" s="538"/>
      <c r="M55" s="538"/>
      <c r="N55" s="538"/>
      <c r="O55" s="538"/>
    </row>
    <row r="56" spans="2:24" ht="12" customHeight="1" x14ac:dyDescent="0.2">
      <c r="B56" s="286"/>
      <c r="C56" s="286"/>
      <c r="D56" s="286"/>
      <c r="E56" s="286"/>
      <c r="F56" s="539"/>
      <c r="G56" s="286"/>
      <c r="H56" s="286"/>
    </row>
    <row r="57" spans="2:24" ht="14.25" x14ac:dyDescent="0.2">
      <c r="B57" s="287"/>
      <c r="C57" s="235" t="s">
        <v>432</v>
      </c>
      <c r="D57" s="288"/>
      <c r="F57" s="289"/>
      <c r="G57" s="290"/>
      <c r="H57" s="78"/>
      <c r="I57" s="78"/>
      <c r="J57" s="79"/>
      <c r="K57" s="79"/>
      <c r="L57" s="79"/>
      <c r="M57" s="79"/>
      <c r="N57" s="79"/>
      <c r="O57" s="79"/>
    </row>
    <row r="58" spans="2:24" ht="14.25" x14ac:dyDescent="0.2">
      <c r="B58" s="287"/>
      <c r="F58" s="278"/>
    </row>
    <row r="59" spans="2:24" x14ac:dyDescent="0.2">
      <c r="B59" s="642"/>
      <c r="C59" s="642"/>
      <c r="D59" s="642"/>
      <c r="E59" s="642"/>
      <c r="F59" s="642"/>
      <c r="G59" s="291"/>
    </row>
  </sheetData>
  <customSheetViews>
    <customSheetView guid="{F1F7BD3E-FC2C-462F-A022-5270024FE9F6}" scale="90" showPageBreaks="1" hiddenColumns="1" view="pageBreakPreview" topLeftCell="B1">
      <selection activeCell="P18" sqref="P18"/>
      <pageMargins left="0.7" right="0.7" top="0.75" bottom="0.75" header="0.3" footer="0.3"/>
      <pageSetup scale="69" orientation="portrait" r:id="rId1"/>
    </customSheetView>
    <customSheetView guid="{2C045F60-6AB2-44F0-B91E-AB5C1A883BD2}" scale="90" showPageBreaks="1" printArea="1" hiddenColumns="1" view="pageBreakPreview" topLeftCell="B7">
      <selection activeCell="O11" sqref="O11:O46"/>
      <pageMargins left="0.7" right="0.7" top="0.75" bottom="0.75" header="0.3" footer="0.3"/>
      <pageSetup scale="69" orientation="portrait" r:id="rId2"/>
    </customSheetView>
  </customSheetViews>
  <mergeCells count="3">
    <mergeCell ref="D4:H4"/>
    <mergeCell ref="B59:F59"/>
    <mergeCell ref="C7:M7"/>
  </mergeCells>
  <pageMargins left="0.7" right="0.7" top="0.75" bottom="0.75" header="0.3" footer="0.3"/>
  <pageSetup scale="56" orientation="portrait" r:id="rId3"/>
  <colBreaks count="1" manualBreakCount="1">
    <brk id="16" max="1048575" man="1"/>
  </colBreaks>
  <drawing r:id="rId4"/>
  <legacyDrawing r:id="rId5"/>
  <oleObjects>
    <mc:AlternateContent xmlns:mc="http://schemas.openxmlformats.org/markup-compatibility/2006">
      <mc:Choice Requires="x14">
        <oleObject progId="MSPhotoEd.3" shapeId="661505" r:id="rId6">
          <objectPr defaultSize="0" autoPict="0" r:id="rId7">
            <anchor moveWithCells="1" sizeWithCells="1">
              <from>
                <xdr:col>1</xdr:col>
                <xdr:colOff>57150</xdr:colOff>
                <xdr:row>0</xdr:row>
                <xdr:rowOff>66675</xdr:rowOff>
              </from>
              <to>
                <xdr:col>2</xdr:col>
                <xdr:colOff>390525</xdr:colOff>
                <xdr:row>3</xdr:row>
                <xdr:rowOff>95250</xdr:rowOff>
              </to>
            </anchor>
          </objectPr>
        </oleObject>
      </mc:Choice>
      <mc:Fallback>
        <oleObject progId="MSPhotoEd.3" shapeId="661505"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93"/>
  <sheetViews>
    <sheetView zoomScaleNormal="100" zoomScaleSheetLayoutView="100" workbookViewId="0">
      <selection activeCell="P13" sqref="P13"/>
    </sheetView>
  </sheetViews>
  <sheetFormatPr defaultRowHeight="15" customHeight="1" x14ac:dyDescent="0.2"/>
  <cols>
    <col min="1" max="1" width="9.140625" style="486"/>
    <col min="2" max="2" width="36.140625" style="486" customWidth="1"/>
    <col min="3" max="3" width="10.140625" style="224" hidden="1" customWidth="1"/>
    <col min="4" max="6" width="10.140625" style="224" customWidth="1"/>
    <col min="7" max="7" width="9.7109375" style="224" customWidth="1"/>
    <col min="8" max="8" width="9.140625" style="224"/>
    <col min="9" max="11" width="9.140625" style="224" customWidth="1"/>
    <col min="12" max="16384" width="9.140625" style="486"/>
  </cols>
  <sheetData>
    <row r="2" spans="2:12" ht="15" customHeight="1" x14ac:dyDescent="0.2">
      <c r="G2" s="165" t="s">
        <v>561</v>
      </c>
    </row>
    <row r="4" spans="2:12" ht="15" customHeight="1" x14ac:dyDescent="0.25">
      <c r="B4" s="636" t="s">
        <v>556</v>
      </c>
      <c r="C4" s="636"/>
      <c r="D4" s="636"/>
      <c r="E4" s="636"/>
      <c r="F4" s="636"/>
      <c r="G4" s="636"/>
      <c r="H4" s="636"/>
      <c r="I4" s="636"/>
      <c r="J4" s="636"/>
      <c r="K4" s="636"/>
      <c r="L4" s="636"/>
    </row>
    <row r="5" spans="2:12" ht="15" customHeight="1" x14ac:dyDescent="0.2">
      <c r="C5" s="486"/>
      <c r="D5" s="486"/>
      <c r="E5" s="486"/>
      <c r="F5" s="486"/>
      <c r="G5" s="486"/>
      <c r="H5" s="486"/>
      <c r="I5" s="486"/>
      <c r="J5" s="486"/>
      <c r="K5" s="486"/>
    </row>
    <row r="6" spans="2:12" ht="15" customHeight="1" x14ac:dyDescent="0.2">
      <c r="B6" s="276" t="s">
        <v>464</v>
      </c>
      <c r="C6" s="540" t="s">
        <v>482</v>
      </c>
      <c r="D6" s="540"/>
      <c r="E6" s="233"/>
    </row>
    <row r="7" spans="2:12" ht="15" customHeight="1" x14ac:dyDescent="0.2">
      <c r="B7" s="541" t="s">
        <v>398</v>
      </c>
      <c r="C7" s="542">
        <v>2010</v>
      </c>
      <c r="D7" s="542">
        <v>2011</v>
      </c>
      <c r="E7" s="542">
        <v>2012</v>
      </c>
      <c r="F7" s="542">
        <v>2013</v>
      </c>
      <c r="G7" s="542">
        <v>2014</v>
      </c>
      <c r="H7" s="542">
        <v>2015</v>
      </c>
      <c r="I7" s="542">
        <v>2016</v>
      </c>
      <c r="J7" s="542">
        <v>2017</v>
      </c>
      <c r="K7" s="542">
        <v>2018</v>
      </c>
      <c r="L7" s="542">
        <v>2019</v>
      </c>
    </row>
    <row r="8" spans="2:12" ht="15" customHeight="1" x14ac:dyDescent="0.2">
      <c r="B8" s="543" t="s">
        <v>20</v>
      </c>
      <c r="C8" s="544">
        <f>+C10+C13+C16+C19+C22+C25+C28+C31+C34+C37+C40+C43+C46+C49+C52+C55+C58+C61+C64+C67+C70</f>
        <v>34982.80139471549</v>
      </c>
      <c r="D8" s="544">
        <v>35266.934696431839</v>
      </c>
      <c r="E8" s="544">
        <v>36401.331900067918</v>
      </c>
      <c r="F8" s="544">
        <v>36105.910000000003</v>
      </c>
      <c r="G8" s="544">
        <v>37643</v>
      </c>
      <c r="H8" s="544">
        <v>39138.211303649252</v>
      </c>
      <c r="I8" s="544">
        <v>40411</v>
      </c>
      <c r="J8" s="544">
        <v>40856.069226510088</v>
      </c>
      <c r="K8" s="544">
        <v>44742</v>
      </c>
      <c r="L8" s="544">
        <f>+L10+L13+L16+L19+L22+L25+L28+L31+L34+L37+L40+L43+L46+L49+L52+L55+L58+L61+L64+L67+L70</f>
        <v>47395</v>
      </c>
    </row>
    <row r="9" spans="2:12" ht="15" customHeight="1" x14ac:dyDescent="0.2">
      <c r="B9" s="545"/>
      <c r="C9" s="546"/>
      <c r="D9" s="546"/>
      <c r="E9" s="546"/>
      <c r="F9" s="546"/>
      <c r="G9" s="546"/>
      <c r="H9" s="546"/>
      <c r="I9" s="546"/>
      <c r="J9" s="546"/>
      <c r="K9" s="546"/>
      <c r="L9" s="546"/>
    </row>
    <row r="10" spans="2:12" ht="15" customHeight="1" x14ac:dyDescent="0.2">
      <c r="B10" s="543" t="s">
        <v>104</v>
      </c>
      <c r="C10" s="544">
        <v>214.61034917500044</v>
      </c>
      <c r="D10" s="544">
        <v>181.53112099918931</v>
      </c>
      <c r="E10" s="544">
        <v>254.48654749913737</v>
      </c>
      <c r="F10" s="544">
        <v>299.8</v>
      </c>
      <c r="G10" s="544">
        <v>270.43237911319295</v>
      </c>
      <c r="H10" s="544">
        <v>242.20344857283217</v>
      </c>
      <c r="I10" s="544">
        <v>279</v>
      </c>
      <c r="J10" s="544">
        <v>372.90609748625025</v>
      </c>
      <c r="K10" s="544">
        <v>280</v>
      </c>
      <c r="L10" s="544">
        <v>567</v>
      </c>
    </row>
    <row r="11" spans="2:12" ht="15" customHeight="1" x14ac:dyDescent="0.2">
      <c r="B11" s="545" t="s">
        <v>399</v>
      </c>
      <c r="C11" s="546">
        <v>195.06407812600042</v>
      </c>
      <c r="D11" s="546">
        <v>181.53112099918931</v>
      </c>
      <c r="E11" s="546">
        <v>217.20539248393763</v>
      </c>
      <c r="F11" s="546">
        <v>263.07</v>
      </c>
      <c r="G11" s="546">
        <v>230.48135723156648</v>
      </c>
      <c r="H11" s="546">
        <v>217.39320486473738</v>
      </c>
      <c r="I11" s="546">
        <v>255</v>
      </c>
      <c r="J11" s="546">
        <v>303.23767317667978</v>
      </c>
      <c r="K11" s="546">
        <v>231</v>
      </c>
      <c r="L11" s="546">
        <v>474</v>
      </c>
    </row>
    <row r="12" spans="2:12" ht="15" customHeight="1" x14ac:dyDescent="0.2">
      <c r="B12" s="545" t="s">
        <v>400</v>
      </c>
      <c r="C12" s="546">
        <v>19.546271049000005</v>
      </c>
      <c r="D12" s="546">
        <v>0</v>
      </c>
      <c r="E12" s="546">
        <v>37.281155015199758</v>
      </c>
      <c r="F12" s="546">
        <v>36.729999999999997</v>
      </c>
      <c r="G12" s="546">
        <v>39.951021881626502</v>
      </c>
      <c r="H12" s="546">
        <v>24.810243708094799</v>
      </c>
      <c r="I12" s="546">
        <v>24</v>
      </c>
      <c r="J12" s="546">
        <v>69.668424309570298</v>
      </c>
      <c r="K12" s="546">
        <v>49</v>
      </c>
      <c r="L12" s="546">
        <v>92</v>
      </c>
    </row>
    <row r="13" spans="2:12" ht="15" customHeight="1" x14ac:dyDescent="0.2">
      <c r="B13" s="543" t="s">
        <v>306</v>
      </c>
      <c r="C13" s="544">
        <v>824.32256127899564</v>
      </c>
      <c r="D13" s="544">
        <v>1334.9344713975158</v>
      </c>
      <c r="E13" s="544">
        <v>1212.4908284019723</v>
      </c>
      <c r="F13" s="544">
        <v>978.65000000000009</v>
      </c>
      <c r="G13" s="544">
        <v>779.76107992172626</v>
      </c>
      <c r="H13" s="544">
        <v>558.0558124829646</v>
      </c>
      <c r="I13" s="544">
        <v>660</v>
      </c>
      <c r="J13" s="544">
        <v>676.14377066293014</v>
      </c>
      <c r="K13" s="544">
        <v>848</v>
      </c>
      <c r="L13" s="544">
        <v>846</v>
      </c>
    </row>
    <row r="14" spans="2:12" s="266" customFormat="1" ht="15" customHeight="1" x14ac:dyDescent="0.2">
      <c r="B14" s="545" t="s">
        <v>399</v>
      </c>
      <c r="C14" s="546">
        <v>629.14656418699713</v>
      </c>
      <c r="D14" s="546">
        <v>1028.1725685627764</v>
      </c>
      <c r="E14" s="546">
        <v>810.48773147040185</v>
      </c>
      <c r="F14" s="546">
        <v>816.21</v>
      </c>
      <c r="G14" s="546">
        <v>648.20622968604891</v>
      </c>
      <c r="H14" s="546">
        <v>414.75903496996978</v>
      </c>
      <c r="I14" s="546">
        <v>540</v>
      </c>
      <c r="J14" s="546">
        <v>421.22934866192213</v>
      </c>
      <c r="K14" s="546">
        <v>559</v>
      </c>
      <c r="L14" s="546">
        <v>718</v>
      </c>
    </row>
    <row r="15" spans="2:12" s="266" customFormat="1" ht="15" customHeight="1" x14ac:dyDescent="0.2">
      <c r="B15" s="545" t="s">
        <v>400</v>
      </c>
      <c r="C15" s="546">
        <v>195.17599709199993</v>
      </c>
      <c r="D15" s="546">
        <v>306.76190283473943</v>
      </c>
      <c r="E15" s="546">
        <v>402.0030969315705</v>
      </c>
      <c r="F15" s="546">
        <v>162.44</v>
      </c>
      <c r="G15" s="546">
        <v>131.55485023567741</v>
      </c>
      <c r="H15" s="546">
        <v>143.29677751299491</v>
      </c>
      <c r="I15" s="546">
        <v>120</v>
      </c>
      <c r="J15" s="546">
        <v>254.91442200100767</v>
      </c>
      <c r="K15" s="546">
        <v>289</v>
      </c>
      <c r="L15" s="546">
        <v>128</v>
      </c>
    </row>
    <row r="16" spans="2:12" ht="25.5" x14ac:dyDescent="0.2">
      <c r="B16" s="543" t="s">
        <v>401</v>
      </c>
      <c r="C16" s="544">
        <v>440.6039367829984</v>
      </c>
      <c r="D16" s="544">
        <v>571.51256708130904</v>
      </c>
      <c r="E16" s="544">
        <v>526.83426473859004</v>
      </c>
      <c r="F16" s="544">
        <v>450.56</v>
      </c>
      <c r="G16" s="544">
        <v>448.13858159354402</v>
      </c>
      <c r="H16" s="544">
        <v>580.58658281588055</v>
      </c>
      <c r="I16" s="544">
        <v>263</v>
      </c>
      <c r="J16" s="544">
        <v>323.77814560945285</v>
      </c>
      <c r="K16" s="544">
        <v>443</v>
      </c>
      <c r="L16" s="544">
        <v>455</v>
      </c>
    </row>
    <row r="17" spans="2:19" ht="15" customHeight="1" x14ac:dyDescent="0.2">
      <c r="B17" s="545" t="s">
        <v>399</v>
      </c>
      <c r="C17" s="546">
        <v>346.4514566719991</v>
      </c>
      <c r="D17" s="546">
        <v>413.39481130251392</v>
      </c>
      <c r="E17" s="546">
        <v>403.63579510683485</v>
      </c>
      <c r="F17" s="546">
        <v>378.31</v>
      </c>
      <c r="G17" s="546">
        <v>318.63406631343986</v>
      </c>
      <c r="H17" s="546">
        <v>515.100341016529</v>
      </c>
      <c r="I17" s="546">
        <v>222</v>
      </c>
      <c r="J17" s="546">
        <v>277.86899653715608</v>
      </c>
      <c r="K17" s="546">
        <v>328</v>
      </c>
      <c r="L17" s="546">
        <v>341</v>
      </c>
    </row>
    <row r="18" spans="2:19" ht="15" customHeight="1" x14ac:dyDescent="0.2">
      <c r="B18" s="545" t="s">
        <v>400</v>
      </c>
      <c r="C18" s="546">
        <v>94.152480110999889</v>
      </c>
      <c r="D18" s="546">
        <v>158.11775577879519</v>
      </c>
      <c r="E18" s="546">
        <v>123.1984696317552</v>
      </c>
      <c r="F18" s="546">
        <v>72.252012243623597</v>
      </c>
      <c r="G18" s="546">
        <v>130</v>
      </c>
      <c r="H18" s="546">
        <v>65.486241799351603</v>
      </c>
      <c r="I18" s="546">
        <v>41</v>
      </c>
      <c r="J18" s="546">
        <v>45.909149072296799</v>
      </c>
      <c r="K18" s="546">
        <v>115</v>
      </c>
      <c r="L18" s="546">
        <v>114</v>
      </c>
    </row>
    <row r="19" spans="2:19" s="266" customFormat="1" ht="15" customHeight="1" x14ac:dyDescent="0.2">
      <c r="B19" s="543" t="s">
        <v>44</v>
      </c>
      <c r="C19" s="544">
        <v>3957.1516066433833</v>
      </c>
      <c r="D19" s="544">
        <v>3467.5328773875513</v>
      </c>
      <c r="E19" s="544">
        <v>3830.3351703422882</v>
      </c>
      <c r="F19" s="544">
        <v>4168.6400000000003</v>
      </c>
      <c r="G19" s="544">
        <v>3363</v>
      </c>
      <c r="H19" s="544">
        <v>3923.9419756264638</v>
      </c>
      <c r="I19" s="544">
        <v>4006</v>
      </c>
      <c r="J19" s="544">
        <v>5113.5365442333705</v>
      </c>
      <c r="K19" s="544">
        <v>5098</v>
      </c>
      <c r="L19" s="544">
        <v>5368</v>
      </c>
      <c r="S19" s="486"/>
    </row>
    <row r="20" spans="2:19" s="266" customFormat="1" ht="15" customHeight="1" x14ac:dyDescent="0.2">
      <c r="B20" s="545" t="s">
        <v>399</v>
      </c>
      <c r="C20" s="546">
        <v>3695.3511823503741</v>
      </c>
      <c r="D20" s="546">
        <v>3208.8904463919794</v>
      </c>
      <c r="E20" s="546">
        <v>3533.694000849056</v>
      </c>
      <c r="F20" s="546">
        <v>4043.01</v>
      </c>
      <c r="G20" s="546">
        <v>3039</v>
      </c>
      <c r="H20" s="546">
        <v>3658.1547769596955</v>
      </c>
      <c r="I20" s="546">
        <v>3642</v>
      </c>
      <c r="J20" s="546">
        <v>4669.3526210352929</v>
      </c>
      <c r="K20" s="546">
        <v>4601</v>
      </c>
      <c r="L20" s="546">
        <v>4928</v>
      </c>
      <c r="S20" s="486"/>
    </row>
    <row r="21" spans="2:19" ht="15" customHeight="1" x14ac:dyDescent="0.2">
      <c r="B21" s="545" t="s">
        <v>400</v>
      </c>
      <c r="C21" s="546">
        <v>261.80042429299976</v>
      </c>
      <c r="D21" s="546">
        <v>258.64243099557189</v>
      </c>
      <c r="E21" s="546">
        <v>296.64116949323216</v>
      </c>
      <c r="F21" s="546">
        <v>125.64</v>
      </c>
      <c r="G21" s="546">
        <v>323.21874725374221</v>
      </c>
      <c r="H21" s="546">
        <v>265.78719866676761</v>
      </c>
      <c r="I21" s="546">
        <v>364</v>
      </c>
      <c r="J21" s="546">
        <v>444.18392319807083</v>
      </c>
      <c r="K21" s="546">
        <v>497</v>
      </c>
      <c r="L21" s="546">
        <v>441</v>
      </c>
      <c r="S21" s="266"/>
    </row>
    <row r="22" spans="2:19" ht="15" customHeight="1" x14ac:dyDescent="0.2">
      <c r="B22" s="543" t="s">
        <v>105</v>
      </c>
      <c r="C22" s="544">
        <v>4240.6886950643475</v>
      </c>
      <c r="D22" s="544">
        <v>4037.8209092104125</v>
      </c>
      <c r="E22" s="544">
        <v>4676.4959861995139</v>
      </c>
      <c r="F22" s="544">
        <v>4924.46</v>
      </c>
      <c r="G22" s="544">
        <v>4513.1348896494392</v>
      </c>
      <c r="H22" s="544">
        <v>5017.5203229415147</v>
      </c>
      <c r="I22" s="544">
        <v>4881</v>
      </c>
      <c r="J22" s="544">
        <v>5021.3365002922965</v>
      </c>
      <c r="K22" s="544">
        <v>5292</v>
      </c>
      <c r="L22" s="544">
        <v>5365</v>
      </c>
      <c r="S22" s="266"/>
    </row>
    <row r="23" spans="2:19" s="266" customFormat="1" ht="15" customHeight="1" x14ac:dyDescent="0.2">
      <c r="B23" s="545" t="s">
        <v>399</v>
      </c>
      <c r="C23" s="546">
        <v>2337.5654530170623</v>
      </c>
      <c r="D23" s="546">
        <v>2345.3672077244078</v>
      </c>
      <c r="E23" s="546">
        <v>2548.9595342029847</v>
      </c>
      <c r="F23" s="546">
        <v>2708.55</v>
      </c>
      <c r="G23" s="546">
        <v>2251.4544157646337</v>
      </c>
      <c r="H23" s="546">
        <v>3008.0167534282127</v>
      </c>
      <c r="I23" s="546">
        <v>2567</v>
      </c>
      <c r="J23" s="546">
        <v>2549.5259658065506</v>
      </c>
      <c r="K23" s="546">
        <v>2806</v>
      </c>
      <c r="L23" s="546">
        <v>2805</v>
      </c>
      <c r="S23" s="486"/>
    </row>
    <row r="24" spans="2:19" s="266" customFormat="1" ht="15" customHeight="1" x14ac:dyDescent="0.2">
      <c r="B24" s="545" t="s">
        <v>400</v>
      </c>
      <c r="C24" s="546">
        <v>1903.1232420469887</v>
      </c>
      <c r="D24" s="546">
        <v>1692.4537014860045</v>
      </c>
      <c r="E24" s="546">
        <v>2127.5364519965287</v>
      </c>
      <c r="F24" s="546">
        <v>2215.9</v>
      </c>
      <c r="G24" s="546">
        <v>2261.6804738848159</v>
      </c>
      <c r="H24" s="546">
        <v>2009.5035695133022</v>
      </c>
      <c r="I24" s="546">
        <v>2314</v>
      </c>
      <c r="J24" s="546">
        <v>2471.8105344857299</v>
      </c>
      <c r="K24" s="546">
        <v>2486</v>
      </c>
      <c r="L24" s="546">
        <v>2561</v>
      </c>
      <c r="S24" s="486"/>
    </row>
    <row r="25" spans="2:19" ht="15" customHeight="1" x14ac:dyDescent="0.2">
      <c r="B25" s="543" t="s">
        <v>308</v>
      </c>
      <c r="C25" s="544">
        <v>1682.516287785985</v>
      </c>
      <c r="D25" s="544">
        <v>1949.7439886025263</v>
      </c>
      <c r="E25" s="544">
        <v>2082.9450965129877</v>
      </c>
      <c r="F25" s="544">
        <v>1481.34</v>
      </c>
      <c r="G25" s="544">
        <v>2065.7810557616463</v>
      </c>
      <c r="H25" s="544">
        <v>1812.0407225621816</v>
      </c>
      <c r="I25" s="544">
        <v>2609</v>
      </c>
      <c r="J25" s="544">
        <v>2221.7243166914732</v>
      </c>
      <c r="K25" s="544">
        <v>1792</v>
      </c>
      <c r="L25" s="544">
        <v>3131</v>
      </c>
      <c r="S25" s="266"/>
    </row>
    <row r="26" spans="2:19" ht="15" customHeight="1" x14ac:dyDescent="0.2">
      <c r="B26" s="545" t="s">
        <v>399</v>
      </c>
      <c r="C26" s="546">
        <v>797.83554677899679</v>
      </c>
      <c r="D26" s="546">
        <v>791.56735784037471</v>
      </c>
      <c r="E26" s="546">
        <v>889.0948456186153</v>
      </c>
      <c r="F26" s="546">
        <v>662.88</v>
      </c>
      <c r="G26" s="546">
        <v>915.16362180889303</v>
      </c>
      <c r="H26" s="546">
        <v>1091.9567523602234</v>
      </c>
      <c r="I26" s="546">
        <v>1029</v>
      </c>
      <c r="J26" s="546">
        <v>1124.3511973666264</v>
      </c>
      <c r="K26" s="546">
        <v>727</v>
      </c>
      <c r="L26" s="546">
        <v>1253</v>
      </c>
      <c r="S26" s="266"/>
    </row>
    <row r="27" spans="2:19" s="266" customFormat="1" ht="15" customHeight="1" x14ac:dyDescent="0.2">
      <c r="B27" s="545" t="s">
        <v>400</v>
      </c>
      <c r="C27" s="546">
        <v>884.68074100699687</v>
      </c>
      <c r="D27" s="546">
        <v>1158.1766307621515</v>
      </c>
      <c r="E27" s="546">
        <v>1193.8502508943723</v>
      </c>
      <c r="F27" s="546">
        <v>818.47</v>
      </c>
      <c r="G27" s="546">
        <v>1150.6174339527524</v>
      </c>
      <c r="H27" s="546">
        <v>720.08397020195866</v>
      </c>
      <c r="I27" s="546">
        <v>1580</v>
      </c>
      <c r="J27" s="546">
        <v>1097.3731193248525</v>
      </c>
      <c r="K27" s="546">
        <v>1065</v>
      </c>
      <c r="L27" s="546">
        <v>1878</v>
      </c>
      <c r="S27" s="486"/>
    </row>
    <row r="28" spans="2:19" s="266" customFormat="1" ht="25.5" x14ac:dyDescent="0.2">
      <c r="B28" s="543" t="s">
        <v>309</v>
      </c>
      <c r="C28" s="544">
        <v>2189.9329998210246</v>
      </c>
      <c r="D28" s="544">
        <v>2403.6455968549067</v>
      </c>
      <c r="E28" s="544">
        <v>2226.3675867338111</v>
      </c>
      <c r="F28" s="544">
        <v>1889.72</v>
      </c>
      <c r="G28" s="544">
        <v>2013.9675085072738</v>
      </c>
      <c r="H28" s="544">
        <v>2099.9734899962036</v>
      </c>
      <c r="I28" s="544">
        <v>2534</v>
      </c>
      <c r="J28" s="544">
        <v>1860.8887297221022</v>
      </c>
      <c r="K28" s="544">
        <v>2720</v>
      </c>
      <c r="L28" s="544">
        <v>2747</v>
      </c>
      <c r="S28" s="486"/>
    </row>
    <row r="29" spans="2:19" ht="15" customHeight="1" x14ac:dyDescent="0.2">
      <c r="B29" s="545" t="s">
        <v>399</v>
      </c>
      <c r="C29" s="546">
        <v>1058.5780860869922</v>
      </c>
      <c r="D29" s="546">
        <v>1337.0464641201929</v>
      </c>
      <c r="E29" s="546">
        <v>1030.1052298968889</v>
      </c>
      <c r="F29" s="546">
        <v>880.74</v>
      </c>
      <c r="G29" s="546">
        <v>1175.1419363537891</v>
      </c>
      <c r="H29" s="546">
        <v>879.22154416305261</v>
      </c>
      <c r="I29" s="546">
        <v>1166</v>
      </c>
      <c r="J29" s="546">
        <v>1014.4065288926355</v>
      </c>
      <c r="K29" s="546">
        <v>1278</v>
      </c>
      <c r="L29" s="546">
        <v>1407</v>
      </c>
      <c r="S29" s="266"/>
    </row>
    <row r="30" spans="2:19" ht="15" customHeight="1" x14ac:dyDescent="0.2">
      <c r="B30" s="545" t="s">
        <v>400</v>
      </c>
      <c r="C30" s="546">
        <v>1131.3549137339892</v>
      </c>
      <c r="D30" s="546">
        <v>1066.5991327347137</v>
      </c>
      <c r="E30" s="546">
        <v>1196.2623568369222</v>
      </c>
      <c r="F30" s="546">
        <v>1008.98</v>
      </c>
      <c r="G30" s="546">
        <v>838.82557215348379</v>
      </c>
      <c r="H30" s="546">
        <v>1220.7519458331524</v>
      </c>
      <c r="I30" s="546">
        <v>1368</v>
      </c>
      <c r="J30" s="546">
        <v>846.48220082947057</v>
      </c>
      <c r="K30" s="546">
        <v>1442</v>
      </c>
      <c r="L30" s="546">
        <v>1340</v>
      </c>
      <c r="S30" s="266"/>
    </row>
    <row r="31" spans="2:19" s="266" customFormat="1" ht="15" customHeight="1" x14ac:dyDescent="0.2">
      <c r="B31" s="543" t="s">
        <v>307</v>
      </c>
      <c r="C31" s="544">
        <v>1477.699740285987</v>
      </c>
      <c r="D31" s="544">
        <v>1411.3714412537934</v>
      </c>
      <c r="E31" s="544">
        <v>1154.9610252508071</v>
      </c>
      <c r="F31" s="544">
        <v>1378.03</v>
      </c>
      <c r="G31" s="544">
        <v>1385.6556600322106</v>
      </c>
      <c r="H31" s="544">
        <v>2268.2807099320798</v>
      </c>
      <c r="I31" s="544">
        <v>1342</v>
      </c>
      <c r="J31" s="544">
        <v>1695.8014586669576</v>
      </c>
      <c r="K31" s="544">
        <v>2282</v>
      </c>
      <c r="L31" s="544">
        <v>1945</v>
      </c>
      <c r="S31" s="486"/>
    </row>
    <row r="32" spans="2:19" s="266" customFormat="1" ht="15" customHeight="1" x14ac:dyDescent="0.2">
      <c r="B32" s="545" t="s">
        <v>399</v>
      </c>
      <c r="C32" s="546">
        <v>977.10020495799495</v>
      </c>
      <c r="D32" s="546">
        <v>802.50908123521208</v>
      </c>
      <c r="E32" s="546">
        <v>707.56253752151144</v>
      </c>
      <c r="F32" s="546">
        <v>837.58</v>
      </c>
      <c r="G32" s="546">
        <v>846.2945134662499</v>
      </c>
      <c r="H32" s="546">
        <v>1101.8990343144364</v>
      </c>
      <c r="I32" s="546">
        <v>860</v>
      </c>
      <c r="J32" s="546">
        <v>1022.0717901074064</v>
      </c>
      <c r="K32" s="546">
        <v>1304</v>
      </c>
      <c r="L32" s="546">
        <v>1217</v>
      </c>
      <c r="S32" s="486"/>
    </row>
    <row r="33" spans="2:19" ht="15" customHeight="1" x14ac:dyDescent="0.2">
      <c r="B33" s="545" t="s">
        <v>400</v>
      </c>
      <c r="C33" s="546">
        <v>500.59953532799801</v>
      </c>
      <c r="D33" s="546">
        <v>608.8623600185814</v>
      </c>
      <c r="E33" s="546">
        <v>447.39848772929571</v>
      </c>
      <c r="F33" s="546">
        <v>540.45000000000005</v>
      </c>
      <c r="G33" s="546">
        <v>539.3611465659601</v>
      </c>
      <c r="H33" s="546">
        <v>1166.3816756176452</v>
      </c>
      <c r="I33" s="546">
        <v>482</v>
      </c>
      <c r="J33" s="546">
        <v>673.72966855955497</v>
      </c>
      <c r="K33" s="546">
        <v>978</v>
      </c>
      <c r="L33" s="546">
        <v>728</v>
      </c>
      <c r="S33" s="266"/>
    </row>
    <row r="34" spans="2:19" ht="15" customHeight="1" x14ac:dyDescent="0.2">
      <c r="B34" s="543" t="s">
        <v>402</v>
      </c>
      <c r="C34" s="544">
        <v>734.93598952799618</v>
      </c>
      <c r="D34" s="544">
        <v>621.05364585154302</v>
      </c>
      <c r="E34" s="544">
        <v>942.60447219886544</v>
      </c>
      <c r="F34" s="544">
        <v>912.83</v>
      </c>
      <c r="G34" s="544">
        <v>872</v>
      </c>
      <c r="H34" s="544">
        <v>912.5081179263475</v>
      </c>
      <c r="I34" s="544">
        <v>835</v>
      </c>
      <c r="J34" s="544">
        <v>908.10361812778979</v>
      </c>
      <c r="K34" s="544">
        <v>947</v>
      </c>
      <c r="L34" s="544">
        <v>868</v>
      </c>
      <c r="S34" s="266"/>
    </row>
    <row r="35" spans="2:19" s="266" customFormat="1" ht="15" customHeight="1" x14ac:dyDescent="0.2">
      <c r="B35" s="545" t="s">
        <v>399</v>
      </c>
      <c r="C35" s="546">
        <v>446.86110579399792</v>
      </c>
      <c r="D35" s="546">
        <v>423.76359542291908</v>
      </c>
      <c r="E35" s="546">
        <v>624.08195639440294</v>
      </c>
      <c r="F35" s="546">
        <v>608.91999999999996</v>
      </c>
      <c r="G35" s="546">
        <v>489.46585822462657</v>
      </c>
      <c r="H35" s="546">
        <v>529.55085800693143</v>
      </c>
      <c r="I35" s="546">
        <v>596</v>
      </c>
      <c r="J35" s="546">
        <v>583.52077181721154</v>
      </c>
      <c r="K35" s="546">
        <v>628</v>
      </c>
      <c r="L35" s="546">
        <v>590</v>
      </c>
      <c r="S35" s="486"/>
    </row>
    <row r="36" spans="2:19" s="266" customFormat="1" ht="15" customHeight="1" x14ac:dyDescent="0.2">
      <c r="B36" s="545" t="s">
        <v>400</v>
      </c>
      <c r="C36" s="546">
        <v>288.07488373399929</v>
      </c>
      <c r="D36" s="546">
        <v>197.29005042862394</v>
      </c>
      <c r="E36" s="546">
        <v>318.5225158044625</v>
      </c>
      <c r="F36" s="546">
        <v>303.91000000000003</v>
      </c>
      <c r="G36" s="546">
        <v>383</v>
      </c>
      <c r="H36" s="546">
        <v>382.95725991941572</v>
      </c>
      <c r="I36" s="546">
        <v>239</v>
      </c>
      <c r="J36" s="546">
        <v>324.58284631057802</v>
      </c>
      <c r="K36" s="546">
        <v>319</v>
      </c>
      <c r="L36" s="546">
        <v>277</v>
      </c>
      <c r="S36" s="486"/>
    </row>
    <row r="37" spans="2:19" ht="15" customHeight="1" x14ac:dyDescent="0.2">
      <c r="B37" s="543" t="s">
        <v>89</v>
      </c>
      <c r="C37" s="544">
        <v>3637.7858497794118</v>
      </c>
      <c r="D37" s="544">
        <v>3509.4618920277408</v>
      </c>
      <c r="E37" s="544">
        <v>3229.0371057608859</v>
      </c>
      <c r="F37" s="544">
        <v>3539.73</v>
      </c>
      <c r="G37" s="544">
        <v>3762.9602317445174</v>
      </c>
      <c r="H37" s="544">
        <v>3535.6152385033906</v>
      </c>
      <c r="I37" s="544">
        <v>3424</v>
      </c>
      <c r="J37" s="544">
        <v>3355.773131579765</v>
      </c>
      <c r="K37" s="544">
        <v>4425</v>
      </c>
      <c r="L37" s="544">
        <v>3502</v>
      </c>
      <c r="S37" s="266"/>
    </row>
    <row r="38" spans="2:19" ht="15" customHeight="1" x14ac:dyDescent="0.2">
      <c r="B38" s="545" t="s">
        <v>399</v>
      </c>
      <c r="C38" s="546">
        <v>1270.795915158988</v>
      </c>
      <c r="D38" s="546">
        <v>1207.6193989896424</v>
      </c>
      <c r="E38" s="546">
        <v>1063.3662083411732</v>
      </c>
      <c r="F38" s="546">
        <v>1306.7</v>
      </c>
      <c r="G38" s="546">
        <v>1484.5644306603872</v>
      </c>
      <c r="H38" s="546">
        <v>1278.0782649501191</v>
      </c>
      <c r="I38" s="546">
        <v>1284</v>
      </c>
      <c r="J38" s="546">
        <v>1276.1815114072874</v>
      </c>
      <c r="K38" s="546">
        <v>1712</v>
      </c>
      <c r="L38" s="546">
        <v>1500</v>
      </c>
      <c r="S38" s="266"/>
    </row>
    <row r="39" spans="2:19" s="266" customFormat="1" ht="15" customHeight="1" x14ac:dyDescent="0.2">
      <c r="B39" s="545" t="s">
        <v>400</v>
      </c>
      <c r="C39" s="546">
        <v>2366.98993462005</v>
      </c>
      <c r="D39" s="546">
        <v>2301.8424930380984</v>
      </c>
      <c r="E39" s="546">
        <v>2165.6708974197127</v>
      </c>
      <c r="F39" s="546">
        <v>2233.0300000000002</v>
      </c>
      <c r="G39" s="546">
        <v>2278.3958010841361</v>
      </c>
      <c r="H39" s="546">
        <v>2257.5369735532727</v>
      </c>
      <c r="I39" s="546">
        <v>2140</v>
      </c>
      <c r="J39" s="546">
        <v>2079.5916201724795</v>
      </c>
      <c r="K39" s="546">
        <v>2713</v>
      </c>
      <c r="L39" s="546">
        <v>2003</v>
      </c>
      <c r="S39" s="486"/>
    </row>
    <row r="40" spans="2:19" s="266" customFormat="1" ht="15" customHeight="1" x14ac:dyDescent="0.2">
      <c r="B40" s="543" t="s">
        <v>475</v>
      </c>
      <c r="C40" s="544">
        <v>538.2129189409975</v>
      </c>
      <c r="D40" s="544">
        <v>778.84020835859815</v>
      </c>
      <c r="E40" s="544">
        <v>599.76387659372517</v>
      </c>
      <c r="F40" s="544">
        <v>570.46</v>
      </c>
      <c r="G40" s="544">
        <v>617.30395350908816</v>
      </c>
      <c r="H40" s="544">
        <v>886.35601034302613</v>
      </c>
      <c r="I40" s="544">
        <v>605</v>
      </c>
      <c r="J40" s="544">
        <v>531.97871783703897</v>
      </c>
      <c r="K40" s="544">
        <v>594</v>
      </c>
      <c r="L40" s="544">
        <v>705</v>
      </c>
      <c r="S40" s="486"/>
    </row>
    <row r="41" spans="2:19" ht="15" customHeight="1" x14ac:dyDescent="0.2">
      <c r="B41" s="545" t="s">
        <v>399</v>
      </c>
      <c r="C41" s="546">
        <v>295.32216714999913</v>
      </c>
      <c r="D41" s="546">
        <v>358.32072157930179</v>
      </c>
      <c r="E41" s="546">
        <v>371.2034795236317</v>
      </c>
      <c r="F41" s="546">
        <v>287.44</v>
      </c>
      <c r="G41" s="546">
        <v>315.85075421125714</v>
      </c>
      <c r="H41" s="546">
        <v>341.79100604941067</v>
      </c>
      <c r="I41" s="546">
        <v>322</v>
      </c>
      <c r="J41" s="546">
        <v>300.82357107330449</v>
      </c>
      <c r="K41" s="546">
        <v>236</v>
      </c>
      <c r="L41" s="546">
        <v>462</v>
      </c>
      <c r="S41" s="266"/>
    </row>
    <row r="42" spans="2:19" ht="15" customHeight="1" x14ac:dyDescent="0.2">
      <c r="B42" s="545" t="s">
        <v>400</v>
      </c>
      <c r="C42" s="546">
        <v>242.89075179099993</v>
      </c>
      <c r="D42" s="546">
        <v>420.51948677929636</v>
      </c>
      <c r="E42" s="546">
        <v>228.56039707009353</v>
      </c>
      <c r="F42" s="546">
        <v>283.02999999999997</v>
      </c>
      <c r="G42" s="546">
        <v>301.45319929783062</v>
      </c>
      <c r="H42" s="546">
        <v>544.56500429361517</v>
      </c>
      <c r="I42" s="546">
        <v>283</v>
      </c>
      <c r="J42" s="546">
        <v>231.15514676373419</v>
      </c>
      <c r="K42" s="546">
        <v>358</v>
      </c>
      <c r="L42" s="546">
        <v>242</v>
      </c>
      <c r="S42" s="266"/>
    </row>
    <row r="43" spans="2:19" s="266" customFormat="1" ht="15" customHeight="1" x14ac:dyDescent="0.2">
      <c r="B43" s="543" t="s">
        <v>403</v>
      </c>
      <c r="C43" s="544">
        <v>2580.6347290131648</v>
      </c>
      <c r="D43" s="544">
        <v>2588.19900607202</v>
      </c>
      <c r="E43" s="544">
        <v>2581.4164773330863</v>
      </c>
      <c r="F43" s="544">
        <v>2942.09</v>
      </c>
      <c r="G43" s="544">
        <v>2990</v>
      </c>
      <c r="H43" s="544">
        <v>3426.3002229302078</v>
      </c>
      <c r="I43" s="544">
        <v>3087</v>
      </c>
      <c r="J43" s="544">
        <v>4351.6303352383557</v>
      </c>
      <c r="K43" s="544">
        <v>3510</v>
      </c>
      <c r="L43" s="544">
        <v>4715</v>
      </c>
      <c r="S43" s="486"/>
    </row>
    <row r="44" spans="2:19" s="266" customFormat="1" ht="15" customHeight="1" x14ac:dyDescent="0.2">
      <c r="B44" s="545" t="s">
        <v>399</v>
      </c>
      <c r="C44" s="546">
        <v>1086.2211121239898</v>
      </c>
      <c r="D44" s="546">
        <v>1010.4050341765401</v>
      </c>
      <c r="E44" s="546">
        <v>1129.8142825890473</v>
      </c>
      <c r="F44" s="546">
        <v>825.03</v>
      </c>
      <c r="G44" s="546">
        <v>1295</v>
      </c>
      <c r="H44" s="546">
        <v>1569.6526760706329</v>
      </c>
      <c r="I44" s="546">
        <v>1281</v>
      </c>
      <c r="J44" s="546">
        <v>2092.84857718696</v>
      </c>
      <c r="K44" s="546">
        <v>1712</v>
      </c>
      <c r="L44" s="546">
        <v>2384</v>
      </c>
      <c r="S44" s="486"/>
    </row>
    <row r="45" spans="2:19" ht="15" customHeight="1" x14ac:dyDescent="0.2">
      <c r="B45" s="545" t="s">
        <v>400</v>
      </c>
      <c r="C45" s="546">
        <v>1494.413616888985</v>
      </c>
      <c r="D45" s="546">
        <v>1577.7939718954797</v>
      </c>
      <c r="E45" s="546">
        <v>1451.602194744039</v>
      </c>
      <c r="F45" s="546">
        <v>2117.06</v>
      </c>
      <c r="G45" s="546">
        <v>1695</v>
      </c>
      <c r="H45" s="546">
        <v>1856.6475468595772</v>
      </c>
      <c r="I45" s="546">
        <v>1806</v>
      </c>
      <c r="J45" s="546">
        <v>2258.7817580513943</v>
      </c>
      <c r="K45" s="546">
        <v>1798</v>
      </c>
      <c r="L45" s="546">
        <v>2330</v>
      </c>
      <c r="S45" s="266"/>
    </row>
    <row r="46" spans="2:19" ht="15" customHeight="1" x14ac:dyDescent="0.2">
      <c r="B46" s="543" t="s">
        <v>404</v>
      </c>
      <c r="C46" s="544">
        <v>1811.2533127049969</v>
      </c>
      <c r="D46" s="544">
        <v>1706.6859210621251</v>
      </c>
      <c r="E46" s="544">
        <v>2172.882587700457</v>
      </c>
      <c r="F46" s="544">
        <v>1824.83</v>
      </c>
      <c r="G46" s="544">
        <v>2054.1660939222606</v>
      </c>
      <c r="H46" s="544">
        <v>2310.7844699268835</v>
      </c>
      <c r="I46" s="544">
        <v>2607</v>
      </c>
      <c r="J46" s="544">
        <v>2610.7244282002248</v>
      </c>
      <c r="K46" s="544">
        <v>3398</v>
      </c>
      <c r="L46" s="544">
        <v>2715</v>
      </c>
      <c r="S46" s="266"/>
    </row>
    <row r="47" spans="2:19" s="266" customFormat="1" ht="15" customHeight="1" x14ac:dyDescent="0.2">
      <c r="B47" s="545" t="s">
        <v>399</v>
      </c>
      <c r="C47" s="546">
        <v>1179.1952317319895</v>
      </c>
      <c r="D47" s="546">
        <v>1108.7257469458752</v>
      </c>
      <c r="E47" s="546">
        <v>1470.1935171578409</v>
      </c>
      <c r="F47" s="546">
        <v>1153.3599999999999</v>
      </c>
      <c r="G47" s="546">
        <v>1402.9113285780995</v>
      </c>
      <c r="H47" s="546">
        <v>1558.4481911720475</v>
      </c>
      <c r="I47" s="546">
        <v>1643</v>
      </c>
      <c r="J47" s="546">
        <v>1784.7826998035312</v>
      </c>
      <c r="K47" s="546">
        <v>1857</v>
      </c>
      <c r="L47" s="546">
        <v>1703</v>
      </c>
      <c r="S47" s="486"/>
    </row>
    <row r="48" spans="2:19" s="266" customFormat="1" ht="15" customHeight="1" x14ac:dyDescent="0.2">
      <c r="B48" s="545" t="s">
        <v>400</v>
      </c>
      <c r="C48" s="546">
        <v>632.05808097299632</v>
      </c>
      <c r="D48" s="546">
        <v>597.96017411624985</v>
      </c>
      <c r="E48" s="546">
        <v>702.68907054261592</v>
      </c>
      <c r="F48" s="546">
        <v>671.47</v>
      </c>
      <c r="G48" s="546">
        <v>651.25476534416043</v>
      </c>
      <c r="H48" s="546">
        <v>752.33627875483751</v>
      </c>
      <c r="I48" s="546">
        <v>964</v>
      </c>
      <c r="J48" s="546">
        <v>825.94172839669739</v>
      </c>
      <c r="K48" s="546">
        <v>1541</v>
      </c>
      <c r="L48" s="546">
        <v>1012</v>
      </c>
      <c r="S48" s="486"/>
    </row>
    <row r="49" spans="2:19" ht="15" customHeight="1" x14ac:dyDescent="0.2">
      <c r="B49" s="543" t="s">
        <v>405</v>
      </c>
      <c r="C49" s="544">
        <v>2852.5967452170639</v>
      </c>
      <c r="D49" s="544">
        <v>2914.2238437886917</v>
      </c>
      <c r="E49" s="544">
        <v>2835.123617064939</v>
      </c>
      <c r="F49" s="544">
        <v>2700.2</v>
      </c>
      <c r="G49" s="544">
        <v>3019.2996078178921</v>
      </c>
      <c r="H49" s="544">
        <v>3024.6058548268848</v>
      </c>
      <c r="I49" s="544">
        <v>3110</v>
      </c>
      <c r="J49" s="544">
        <v>2800.0351385054541</v>
      </c>
      <c r="K49" s="544">
        <v>2979</v>
      </c>
      <c r="L49" s="544">
        <v>3191</v>
      </c>
      <c r="S49" s="266"/>
    </row>
    <row r="50" spans="2:19" ht="15" customHeight="1" x14ac:dyDescent="0.2">
      <c r="B50" s="545" t="s">
        <v>399</v>
      </c>
      <c r="C50" s="546">
        <v>1527.1428923809913</v>
      </c>
      <c r="D50" s="546">
        <v>1717.2506324891679</v>
      </c>
      <c r="E50" s="546">
        <v>1331.6444939159142</v>
      </c>
      <c r="F50" s="546">
        <v>1475.84</v>
      </c>
      <c r="G50" s="546">
        <v>1479.0646649012333</v>
      </c>
      <c r="H50" s="546">
        <v>1882.8246882122498</v>
      </c>
      <c r="I50" s="546">
        <v>1541</v>
      </c>
      <c r="J50" s="546">
        <v>1528.6818313049187</v>
      </c>
      <c r="K50" s="546">
        <v>1728</v>
      </c>
      <c r="L50" s="546">
        <v>1653</v>
      </c>
      <c r="S50" s="266"/>
    </row>
    <row r="51" spans="2:19" ht="15" customHeight="1" x14ac:dyDescent="0.2">
      <c r="B51" s="545" t="s">
        <v>400</v>
      </c>
      <c r="C51" s="546">
        <v>1325.4538528359897</v>
      </c>
      <c r="D51" s="546">
        <v>1196.9732112995241</v>
      </c>
      <c r="E51" s="546">
        <v>1503.4791231490246</v>
      </c>
      <c r="F51" s="546">
        <v>1224.3599999999999</v>
      </c>
      <c r="G51" s="546">
        <v>1540.2349429166647</v>
      </c>
      <c r="H51" s="546">
        <v>1141.7811666146349</v>
      </c>
      <c r="I51" s="546">
        <v>1569</v>
      </c>
      <c r="J51" s="546">
        <v>1271.3533072005366</v>
      </c>
      <c r="K51" s="546">
        <v>1251</v>
      </c>
      <c r="L51" s="546">
        <v>1539</v>
      </c>
    </row>
    <row r="52" spans="2:19" ht="15" customHeight="1" x14ac:dyDescent="0.2">
      <c r="B52" s="543" t="s">
        <v>315</v>
      </c>
      <c r="C52" s="544">
        <v>1459.906231525988</v>
      </c>
      <c r="D52" s="544">
        <v>1119.8051395326597</v>
      </c>
      <c r="E52" s="544">
        <v>1600.7021872579389</v>
      </c>
      <c r="F52" s="544">
        <v>1591.34</v>
      </c>
      <c r="G52" s="544">
        <v>2191.5969158432863</v>
      </c>
      <c r="H52" s="544">
        <v>1370.8804377388808</v>
      </c>
      <c r="I52" s="544">
        <v>1919</v>
      </c>
      <c r="J52" s="544">
        <v>1568.535120564695</v>
      </c>
      <c r="K52" s="544">
        <v>2274</v>
      </c>
      <c r="L52" s="544">
        <v>2351</v>
      </c>
    </row>
    <row r="53" spans="2:19" ht="15" customHeight="1" x14ac:dyDescent="0.2">
      <c r="B53" s="545" t="s">
        <v>399</v>
      </c>
      <c r="C53" s="546">
        <v>368.42008933199833</v>
      </c>
      <c r="D53" s="546">
        <v>281.62332033302795</v>
      </c>
      <c r="E53" s="546">
        <v>306.36347590412345</v>
      </c>
      <c r="F53" s="546">
        <v>231.68</v>
      </c>
      <c r="G53" s="546">
        <v>586.42699878109511</v>
      </c>
      <c r="H53" s="546">
        <v>179.1146165788868</v>
      </c>
      <c r="I53" s="546">
        <v>585</v>
      </c>
      <c r="J53" s="546">
        <v>469.55259983759453</v>
      </c>
      <c r="K53" s="546">
        <v>484</v>
      </c>
      <c r="L53" s="546">
        <v>427</v>
      </c>
    </row>
    <row r="54" spans="2:19" ht="15" customHeight="1" x14ac:dyDescent="0.2">
      <c r="B54" s="545" t="s">
        <v>400</v>
      </c>
      <c r="C54" s="546">
        <v>1091.4861421939943</v>
      </c>
      <c r="D54" s="546">
        <v>838.18181919963172</v>
      </c>
      <c r="E54" s="546">
        <v>1294.3387113538156</v>
      </c>
      <c r="F54" s="546">
        <v>1359.66</v>
      </c>
      <c r="G54" s="546">
        <v>1605.1699170621916</v>
      </c>
      <c r="H54" s="546">
        <v>1191.7658211599939</v>
      </c>
      <c r="I54" s="546">
        <v>1334</v>
      </c>
      <c r="J54" s="546">
        <v>1098.9825207271026</v>
      </c>
      <c r="K54" s="546">
        <v>1790</v>
      </c>
      <c r="L54" s="546">
        <v>1923</v>
      </c>
    </row>
    <row r="55" spans="2:19" ht="15" customHeight="1" x14ac:dyDescent="0.2">
      <c r="B55" s="543" t="s">
        <v>406</v>
      </c>
      <c r="C55" s="544">
        <v>1294.0758775999911</v>
      </c>
      <c r="D55" s="544">
        <v>890.03938320071006</v>
      </c>
      <c r="E55" s="544">
        <v>887.4867749902487</v>
      </c>
      <c r="F55" s="544">
        <v>1376.6</v>
      </c>
      <c r="G55" s="544">
        <v>1647.9713676444021</v>
      </c>
      <c r="H55" s="544">
        <v>1503.0064499145537</v>
      </c>
      <c r="I55" s="544">
        <v>2178</v>
      </c>
      <c r="J55" s="544">
        <v>1914.4631400091691</v>
      </c>
      <c r="K55" s="544">
        <v>2095</v>
      </c>
      <c r="L55" s="544">
        <v>2218</v>
      </c>
    </row>
    <row r="56" spans="2:19" s="323" customFormat="1" ht="15" customHeight="1" x14ac:dyDescent="0.2">
      <c r="B56" s="545" t="s">
        <v>399</v>
      </c>
      <c r="C56" s="546">
        <v>326.37174403999859</v>
      </c>
      <c r="D56" s="546">
        <v>170.27659359653271</v>
      </c>
      <c r="E56" s="546">
        <v>306.3634759041235</v>
      </c>
      <c r="F56" s="546">
        <v>357.84</v>
      </c>
      <c r="G56" s="546">
        <v>559.47480369848324</v>
      </c>
      <c r="H56" s="546">
        <v>464.93175315649125</v>
      </c>
      <c r="I56" s="546">
        <v>732</v>
      </c>
      <c r="J56" s="546">
        <v>513.85234750764118</v>
      </c>
      <c r="K56" s="546">
        <v>661</v>
      </c>
      <c r="L56" s="546">
        <v>617</v>
      </c>
      <c r="S56" s="486"/>
    </row>
    <row r="57" spans="2:19" ht="15" customHeight="1" x14ac:dyDescent="0.2">
      <c r="B57" s="545" t="s">
        <v>400</v>
      </c>
      <c r="C57" s="546">
        <v>967.70413355999631</v>
      </c>
      <c r="D57" s="546">
        <v>719.76278960417733</v>
      </c>
      <c r="E57" s="546">
        <v>581.12329908612526</v>
      </c>
      <c r="F57" s="546">
        <v>1018.77</v>
      </c>
      <c r="G57" s="546">
        <v>1089</v>
      </c>
      <c r="H57" s="546">
        <v>1038.0746967580624</v>
      </c>
      <c r="I57" s="546">
        <v>1446</v>
      </c>
      <c r="J57" s="546">
        <v>1400.610792501531</v>
      </c>
      <c r="K57" s="546">
        <v>1434</v>
      </c>
      <c r="L57" s="546">
        <v>1601</v>
      </c>
    </row>
    <row r="58" spans="2:19" ht="15" customHeight="1" x14ac:dyDescent="0.2">
      <c r="B58" s="543" t="s">
        <v>407</v>
      </c>
      <c r="C58" s="544">
        <v>972.37261346099433</v>
      </c>
      <c r="D58" s="544">
        <v>1228.8743829753064</v>
      </c>
      <c r="E58" s="544">
        <v>829.12830897800166</v>
      </c>
      <c r="F58" s="544">
        <v>1114.69</v>
      </c>
      <c r="G58" s="544">
        <v>1048.9402088091158</v>
      </c>
      <c r="H58" s="544">
        <v>1042.2812487300641</v>
      </c>
      <c r="I58" s="544">
        <v>1183</v>
      </c>
      <c r="J58" s="544">
        <v>1122.741795964376</v>
      </c>
      <c r="K58" s="544">
        <v>1135</v>
      </c>
      <c r="L58" s="544">
        <v>1115</v>
      </c>
      <c r="S58" s="323"/>
    </row>
    <row r="59" spans="2:19" ht="15" customHeight="1" x14ac:dyDescent="0.2">
      <c r="B59" s="545" t="s">
        <v>399</v>
      </c>
      <c r="C59" s="546">
        <v>638.81126564799706</v>
      </c>
      <c r="D59" s="546">
        <v>847.52719084583873</v>
      </c>
      <c r="E59" s="546">
        <v>507.36502436990878</v>
      </c>
      <c r="F59" s="546">
        <v>744.31</v>
      </c>
      <c r="G59" s="546">
        <v>522.08149147212464</v>
      </c>
      <c r="H59" s="546">
        <v>654.2069433367144</v>
      </c>
      <c r="I59" s="546">
        <v>853</v>
      </c>
      <c r="J59" s="546">
        <v>723.66232113747742</v>
      </c>
      <c r="K59" s="546">
        <v>763</v>
      </c>
      <c r="L59" s="546">
        <v>795</v>
      </c>
    </row>
    <row r="60" spans="2:19" ht="15" customHeight="1" x14ac:dyDescent="0.2">
      <c r="B60" s="545" t="s">
        <v>400</v>
      </c>
      <c r="C60" s="546">
        <v>333.5613478129996</v>
      </c>
      <c r="D60" s="546">
        <v>381.34719212946766</v>
      </c>
      <c r="E60" s="546">
        <v>321.76328460809287</v>
      </c>
      <c r="F60" s="546">
        <v>370.38</v>
      </c>
      <c r="G60" s="546">
        <v>526.85871733699139</v>
      </c>
      <c r="H60" s="546">
        <v>388.07430539334968</v>
      </c>
      <c r="I60" s="546">
        <v>330</v>
      </c>
      <c r="J60" s="546">
        <v>399.07947482689906</v>
      </c>
      <c r="K60" s="546">
        <v>372</v>
      </c>
      <c r="L60" s="546">
        <v>319</v>
      </c>
    </row>
    <row r="61" spans="2:19" ht="15" customHeight="1" x14ac:dyDescent="0.2">
      <c r="B61" s="543" t="s">
        <v>408</v>
      </c>
      <c r="C61" s="544">
        <v>946.7564149699939</v>
      </c>
      <c r="D61" s="544">
        <v>844.28782806708364</v>
      </c>
      <c r="E61" s="544">
        <v>1077.9373541840612</v>
      </c>
      <c r="F61" s="544">
        <v>790.95</v>
      </c>
      <c r="G61" s="544">
        <v>892</v>
      </c>
      <c r="H61" s="544">
        <v>1173.1706453517384</v>
      </c>
      <c r="I61" s="544">
        <v>1014</v>
      </c>
      <c r="J61" s="544">
        <v>1076.8326468920795</v>
      </c>
      <c r="K61" s="544">
        <v>1145</v>
      </c>
      <c r="L61" s="544">
        <v>836</v>
      </c>
    </row>
    <row r="62" spans="2:19" ht="15" customHeight="1" x14ac:dyDescent="0.2">
      <c r="B62" s="545" t="s">
        <v>399</v>
      </c>
      <c r="C62" s="546">
        <v>375.25416032799825</v>
      </c>
      <c r="D62" s="546">
        <v>370.46099226420995</v>
      </c>
      <c r="E62" s="546">
        <v>445.76578955403119</v>
      </c>
      <c r="F62" s="546">
        <v>292.39999999999998</v>
      </c>
      <c r="G62" s="546">
        <v>286.30983321107851</v>
      </c>
      <c r="H62" s="546">
        <v>485.96718180612191</v>
      </c>
      <c r="I62" s="546">
        <v>407</v>
      </c>
      <c r="J62" s="546">
        <v>283.50190144503176</v>
      </c>
      <c r="K62" s="546">
        <v>421</v>
      </c>
      <c r="L62" s="546">
        <v>573</v>
      </c>
    </row>
    <row r="63" spans="2:19" ht="15" customHeight="1" x14ac:dyDescent="0.2">
      <c r="B63" s="545" t="s">
        <v>400</v>
      </c>
      <c r="C63" s="546">
        <v>571.50225464199684</v>
      </c>
      <c r="D63" s="546">
        <v>473.82683580287363</v>
      </c>
      <c r="E63" s="546">
        <v>632.17156463003005</v>
      </c>
      <c r="F63" s="546">
        <v>498.55</v>
      </c>
      <c r="G63" s="546">
        <v>606.29345516839749</v>
      </c>
      <c r="H63" s="546">
        <v>687.20346354561661</v>
      </c>
      <c r="I63" s="546">
        <v>607</v>
      </c>
      <c r="J63" s="546">
        <v>793.33074544704766</v>
      </c>
      <c r="K63" s="546">
        <v>724</v>
      </c>
      <c r="L63" s="546">
        <v>262</v>
      </c>
    </row>
    <row r="64" spans="2:19" ht="15" customHeight="1" x14ac:dyDescent="0.2">
      <c r="B64" s="543" t="s">
        <v>319</v>
      </c>
      <c r="C64" s="544">
        <v>3022.2963453941716</v>
      </c>
      <c r="D64" s="544">
        <v>3350.4968954411597</v>
      </c>
      <c r="E64" s="544">
        <v>3361.0060812079605</v>
      </c>
      <c r="F64" s="544">
        <v>3111.66</v>
      </c>
      <c r="G64" s="544">
        <v>3290.7256822236013</v>
      </c>
      <c r="H64" s="544">
        <v>3313.3960093830315</v>
      </c>
      <c r="I64" s="544">
        <v>3454</v>
      </c>
      <c r="J64" s="544">
        <v>2979.1840672762032</v>
      </c>
      <c r="K64" s="544">
        <v>3183</v>
      </c>
      <c r="L64" s="544">
        <v>4042</v>
      </c>
    </row>
    <row r="65" spans="2:12" ht="15" customHeight="1" x14ac:dyDescent="0.2">
      <c r="B65" s="545" t="s">
        <v>399</v>
      </c>
      <c r="C65" s="546">
        <v>237.2529817030001</v>
      </c>
      <c r="D65" s="546">
        <v>176.78960058011253</v>
      </c>
      <c r="E65" s="546">
        <v>213.16058836612413</v>
      </c>
      <c r="F65" s="546">
        <v>186.95</v>
      </c>
      <c r="G65" s="546">
        <v>261.59398337047554</v>
      </c>
      <c r="H65" s="546">
        <v>142.93789174148</v>
      </c>
      <c r="I65" s="546">
        <v>206</v>
      </c>
      <c r="J65" s="546">
        <v>280.28309864053142</v>
      </c>
      <c r="K65" s="546">
        <v>174</v>
      </c>
      <c r="L65" s="546">
        <v>227</v>
      </c>
    </row>
    <row r="66" spans="2:12" ht="15" customHeight="1" x14ac:dyDescent="0.2">
      <c r="B66" s="545" t="s">
        <v>400</v>
      </c>
      <c r="C66" s="546">
        <v>2785.043363691118</v>
      </c>
      <c r="D66" s="546">
        <v>3173.7072948610471</v>
      </c>
      <c r="E66" s="546">
        <v>3147.8454928418364</v>
      </c>
      <c r="F66" s="546">
        <v>2924.71</v>
      </c>
      <c r="G66" s="546">
        <v>3029.1316988531244</v>
      </c>
      <c r="H66" s="546">
        <v>3170.4581176415513</v>
      </c>
      <c r="I66" s="546">
        <v>3248</v>
      </c>
      <c r="J66" s="546">
        <v>2698.9009686356726</v>
      </c>
      <c r="K66" s="546">
        <v>3009</v>
      </c>
      <c r="L66" s="546">
        <v>3815</v>
      </c>
    </row>
    <row r="67" spans="2:12" ht="15" customHeight="1" x14ac:dyDescent="0.2">
      <c r="B67" s="543" t="s">
        <v>219</v>
      </c>
      <c r="C67" s="544">
        <v>4.0859539839999997</v>
      </c>
      <c r="D67" s="544">
        <v>22.1800859171192</v>
      </c>
      <c r="E67" s="544">
        <v>0</v>
      </c>
      <c r="F67" s="544">
        <v>39.15</v>
      </c>
      <c r="G67" s="544">
        <v>0</v>
      </c>
      <c r="H67" s="544">
        <v>0</v>
      </c>
      <c r="I67" s="544">
        <v>23</v>
      </c>
      <c r="J67" s="544">
        <v>0</v>
      </c>
      <c r="K67" s="544">
        <v>0</v>
      </c>
      <c r="L67" s="544">
        <v>0</v>
      </c>
    </row>
    <row r="68" spans="2:12" ht="15" customHeight="1" x14ac:dyDescent="0.2">
      <c r="B68" s="545" t="s">
        <v>399</v>
      </c>
      <c r="C68" s="546">
        <v>1.0087191010000001</v>
      </c>
      <c r="D68" s="546">
        <v>0</v>
      </c>
      <c r="E68" s="546">
        <v>0</v>
      </c>
      <c r="F68" s="546">
        <v>0</v>
      </c>
      <c r="G68" s="546">
        <v>0</v>
      </c>
      <c r="H68" s="546">
        <v>0</v>
      </c>
      <c r="I68" s="546">
        <v>0</v>
      </c>
      <c r="J68" s="546">
        <v>0</v>
      </c>
      <c r="K68" s="546">
        <v>0</v>
      </c>
      <c r="L68" s="546">
        <v>0</v>
      </c>
    </row>
    <row r="69" spans="2:12" ht="15" customHeight="1" x14ac:dyDescent="0.2">
      <c r="B69" s="545" t="s">
        <v>400</v>
      </c>
      <c r="C69" s="546">
        <v>3.077234883</v>
      </c>
      <c r="D69" s="546">
        <v>22.1800859171192</v>
      </c>
      <c r="E69" s="546">
        <v>0</v>
      </c>
      <c r="F69" s="546">
        <v>39.15</v>
      </c>
      <c r="G69" s="546">
        <v>0</v>
      </c>
      <c r="H69" s="546">
        <v>0</v>
      </c>
      <c r="I69" s="546">
        <v>23</v>
      </c>
      <c r="J69" s="546">
        <v>0</v>
      </c>
      <c r="K69" s="546">
        <v>0</v>
      </c>
      <c r="L69" s="546">
        <v>0</v>
      </c>
    </row>
    <row r="70" spans="2:12" ht="15" customHeight="1" x14ac:dyDescent="0.2">
      <c r="B70" s="543" t="s">
        <v>344</v>
      </c>
      <c r="C70" s="544">
        <v>100.36223575899994</v>
      </c>
      <c r="D70" s="544">
        <v>334.69349134987283</v>
      </c>
      <c r="E70" s="544">
        <v>319.32655111864551</v>
      </c>
      <c r="F70" s="544">
        <v>20.190000000000001</v>
      </c>
      <c r="G70" s="544">
        <v>415.41734672792097</v>
      </c>
      <c r="H70" s="544">
        <v>136.70353314357439</v>
      </c>
      <c r="I70" s="544">
        <v>398</v>
      </c>
      <c r="J70" s="544">
        <v>349.95152295010178</v>
      </c>
      <c r="K70" s="544">
        <v>302</v>
      </c>
      <c r="L70" s="544">
        <v>713</v>
      </c>
    </row>
    <row r="71" spans="2:12" ht="15" customHeight="1" x14ac:dyDescent="0.2">
      <c r="B71" s="545" t="s">
        <v>399</v>
      </c>
      <c r="C71" s="546">
        <v>49.156154832999974</v>
      </c>
      <c r="D71" s="546">
        <v>200.18439866767721</v>
      </c>
      <c r="E71" s="546">
        <v>149.12462006079906</v>
      </c>
      <c r="F71" s="546">
        <v>0</v>
      </c>
      <c r="G71" s="546">
        <v>234.022804387631</v>
      </c>
      <c r="H71" s="546">
        <v>111.89328943547959</v>
      </c>
      <c r="I71" s="546">
        <v>284</v>
      </c>
      <c r="J71" s="546">
        <v>93.427699546843797</v>
      </c>
      <c r="K71" s="546">
        <v>105</v>
      </c>
      <c r="L71" s="546">
        <v>293</v>
      </c>
    </row>
    <row r="72" spans="2:12" ht="15" customHeight="1" x14ac:dyDescent="0.2">
      <c r="B72" s="545" t="s">
        <v>400</v>
      </c>
      <c r="C72" s="546">
        <v>51.206080925999984</v>
      </c>
      <c r="D72" s="546">
        <v>134.50909268219561</v>
      </c>
      <c r="E72" s="546">
        <v>170.20193105784642</v>
      </c>
      <c r="F72" s="546">
        <v>20.190000000000001</v>
      </c>
      <c r="G72" s="546">
        <v>181.39454234028997</v>
      </c>
      <c r="H72" s="546">
        <v>24.810243708094799</v>
      </c>
      <c r="I72" s="546">
        <v>114</v>
      </c>
      <c r="J72" s="546">
        <v>256.52382340325789</v>
      </c>
      <c r="K72" s="546">
        <v>197</v>
      </c>
      <c r="L72" s="546">
        <v>420</v>
      </c>
    </row>
    <row r="73" spans="2:12" ht="15" customHeight="1" x14ac:dyDescent="0.2">
      <c r="B73" s="224"/>
      <c r="F73" s="283"/>
      <c r="G73" s="283"/>
      <c r="H73" s="283"/>
      <c r="I73" s="547"/>
      <c r="J73" s="547"/>
      <c r="K73" s="547"/>
      <c r="L73" s="547"/>
    </row>
    <row r="74" spans="2:12" ht="15" customHeight="1" x14ac:dyDescent="0.2">
      <c r="B74" s="548" t="s">
        <v>432</v>
      </c>
      <c r="C74" s="548"/>
      <c r="D74" s="549"/>
      <c r="E74" s="549"/>
      <c r="F74" s="549"/>
      <c r="G74" s="549"/>
      <c r="H74" s="549"/>
    </row>
    <row r="75" spans="2:12" ht="15" customHeight="1" x14ac:dyDescent="0.2">
      <c r="G75" s="324"/>
      <c r="H75" s="324"/>
    </row>
    <row r="76" spans="2:12" ht="15" customHeight="1" x14ac:dyDescent="0.2">
      <c r="F76" s="283"/>
      <c r="G76" s="324"/>
      <c r="H76" s="325"/>
      <c r="I76" s="283"/>
      <c r="J76" s="283"/>
      <c r="K76" s="283"/>
    </row>
    <row r="77" spans="2:12" ht="15" customHeight="1" x14ac:dyDescent="0.2">
      <c r="F77" s="283"/>
      <c r="G77" s="324"/>
      <c r="H77" s="77"/>
      <c r="I77" s="283"/>
      <c r="J77" s="283"/>
      <c r="K77" s="283"/>
    </row>
    <row r="78" spans="2:12" ht="15" customHeight="1" x14ac:dyDescent="0.2">
      <c r="G78" s="324"/>
      <c r="H78" s="324"/>
    </row>
    <row r="79" spans="2:12" ht="15" customHeight="1" x14ac:dyDescent="0.2">
      <c r="G79" s="324"/>
      <c r="H79" s="324"/>
    </row>
    <row r="80" spans="2:12" ht="15" customHeight="1" x14ac:dyDescent="0.2">
      <c r="F80" s="326"/>
      <c r="G80" s="324"/>
      <c r="H80" s="325"/>
      <c r="I80" s="283"/>
      <c r="J80" s="283"/>
      <c r="K80" s="283"/>
    </row>
    <row r="81" spans="6:11" ht="15" customHeight="1" x14ac:dyDescent="0.2">
      <c r="F81" s="283"/>
      <c r="G81" s="324"/>
      <c r="H81" s="77"/>
      <c r="I81" s="283"/>
      <c r="J81" s="283"/>
      <c r="K81" s="283"/>
    </row>
    <row r="82" spans="6:11" ht="15" customHeight="1" x14ac:dyDescent="0.2">
      <c r="G82" s="324"/>
      <c r="H82" s="324"/>
    </row>
    <row r="83" spans="6:11" ht="15" customHeight="1" x14ac:dyDescent="0.2">
      <c r="G83" s="324"/>
      <c r="H83" s="324"/>
    </row>
    <row r="84" spans="6:11" ht="15" customHeight="1" x14ac:dyDescent="0.2">
      <c r="F84" s="326"/>
      <c r="G84" s="324"/>
      <c r="H84" s="325"/>
      <c r="I84" s="283"/>
      <c r="J84" s="283"/>
      <c r="K84" s="283"/>
    </row>
    <row r="85" spans="6:11" ht="15" customHeight="1" x14ac:dyDescent="0.2">
      <c r="F85" s="283"/>
      <c r="G85" s="324"/>
      <c r="H85" s="77"/>
      <c r="I85" s="283"/>
      <c r="J85" s="283"/>
      <c r="K85" s="283"/>
    </row>
    <row r="86" spans="6:11" ht="15" customHeight="1" x14ac:dyDescent="0.2">
      <c r="G86" s="324"/>
      <c r="H86" s="324"/>
    </row>
    <row r="87" spans="6:11" ht="15" customHeight="1" x14ac:dyDescent="0.2">
      <c r="G87" s="324"/>
      <c r="H87" s="324"/>
    </row>
    <row r="88" spans="6:11" ht="15" customHeight="1" x14ac:dyDescent="0.2">
      <c r="F88" s="326"/>
      <c r="G88" s="324"/>
      <c r="H88" s="325"/>
      <c r="I88" s="283"/>
      <c r="J88" s="283"/>
      <c r="K88" s="283"/>
    </row>
    <row r="89" spans="6:11" ht="15" customHeight="1" x14ac:dyDescent="0.2">
      <c r="F89" s="326"/>
      <c r="G89" s="324"/>
      <c r="H89" s="77"/>
      <c r="I89" s="283"/>
      <c r="J89" s="283"/>
      <c r="K89" s="283"/>
    </row>
    <row r="90" spans="6:11" ht="15" customHeight="1" x14ac:dyDescent="0.2">
      <c r="G90" s="324"/>
      <c r="H90" s="324"/>
    </row>
    <row r="91" spans="6:11" ht="15" customHeight="1" x14ac:dyDescent="0.2">
      <c r="G91" s="324"/>
      <c r="H91" s="324"/>
    </row>
    <row r="92" spans="6:11" ht="15" customHeight="1" x14ac:dyDescent="0.2">
      <c r="F92" s="326"/>
      <c r="G92" s="324"/>
      <c r="H92" s="325"/>
      <c r="I92" s="283"/>
      <c r="J92" s="283"/>
      <c r="K92" s="283"/>
    </row>
    <row r="93" spans="6:11" ht="15" customHeight="1" x14ac:dyDescent="0.2">
      <c r="F93" s="326"/>
      <c r="G93" s="324"/>
      <c r="H93" s="77"/>
      <c r="I93" s="283"/>
      <c r="J93" s="283"/>
      <c r="K93" s="283"/>
    </row>
  </sheetData>
  <customSheetViews>
    <customSheetView guid="{F1F7BD3E-FC2C-462F-A022-5270024FE9F6}" showPageBreaks="1" view="pageBreakPreview">
      <selection activeCell="D31" sqref="D31"/>
      <pageMargins left="1" right="1" top="1" bottom="1" header="0.5" footer="0.45"/>
      <pageSetup scale="54" orientation="portrait" horizontalDpi="300" verticalDpi="300" r:id="rId1"/>
      <headerFooter alignWithMargins="0"/>
    </customSheetView>
    <customSheetView guid="{F4665436-DFC3-47B1-A482-DE3E62B43168}" showPageBreaks="1" printArea="1" hiddenColumns="1" view="pageBreakPreview" showRuler="0">
      <selection activeCell="O55" sqref="O55"/>
      <colBreaks count="1" manualBreakCount="1">
        <brk id="23" min="1" max="58" man="1"/>
      </colBreaks>
      <pageMargins left="1" right="1" top="1" bottom="1" header="0.5" footer="0.45"/>
      <pageSetup scale="72" orientation="portrait" horizontalDpi="300" verticalDpi="300" r:id="rId2"/>
      <headerFooter alignWithMargins="0"/>
    </customSheetView>
    <customSheetView guid="{2C045F60-6AB2-44F0-B91E-AB5C1A883BD2}" showPageBreaks="1" printArea="1" view="pageBreakPreview">
      <selection activeCell="P27" sqref="P27"/>
      <pageMargins left="1" right="1" top="1" bottom="1" header="0.5" footer="0.45"/>
      <pageSetup scale="54" orientation="portrait" horizontalDpi="300" verticalDpi="300" r:id="rId3"/>
      <headerFooter alignWithMargins="0"/>
    </customSheetView>
  </customSheetViews>
  <mergeCells count="1">
    <mergeCell ref="B4:L4"/>
  </mergeCells>
  <phoneticPr fontId="8" type="noConversion"/>
  <pageMargins left="1" right="1" top="1" bottom="1" header="0.5" footer="0.45"/>
  <pageSetup scale="54" orientation="portrait" horizontalDpi="300" verticalDpi="300" r:id="rId4"/>
  <headerFooter alignWithMargins="0"/>
  <drawing r:id="rId5"/>
  <legacyDrawing r:id="rId6"/>
  <oleObjects>
    <mc:AlternateContent xmlns:mc="http://schemas.openxmlformats.org/markup-compatibility/2006">
      <mc:Choice Requires="x14">
        <oleObject progId="MSPhotoEd.3" shapeId="7169" r:id="rId7">
          <objectPr defaultSize="0" autoPict="0" r:id="rId8">
            <anchor moveWithCells="1" sizeWithCells="1">
              <from>
                <xdr:col>0</xdr:col>
                <xdr:colOff>19050</xdr:colOff>
                <xdr:row>0</xdr:row>
                <xdr:rowOff>9525</xdr:rowOff>
              </from>
              <to>
                <xdr:col>0</xdr:col>
                <xdr:colOff>38100</xdr:colOff>
                <xdr:row>0</xdr:row>
                <xdr:rowOff>9525</xdr:rowOff>
              </to>
            </anchor>
          </objectPr>
        </oleObject>
      </mc:Choice>
      <mc:Fallback>
        <oleObject progId="MSPhotoEd.3" shapeId="7169" r:id="rId7"/>
      </mc:Fallback>
    </mc:AlternateContent>
    <mc:AlternateContent xmlns:mc="http://schemas.openxmlformats.org/markup-compatibility/2006">
      <mc:Choice Requires="x14">
        <oleObject progId="MSPhotoEd.3" shapeId="7170" r:id="rId9">
          <objectPr defaultSize="0" autoPict="0" r:id="rId8">
            <anchor moveWithCells="1" sizeWithCells="1">
              <from>
                <xdr:col>0</xdr:col>
                <xdr:colOff>57150</xdr:colOff>
                <xdr:row>0</xdr:row>
                <xdr:rowOff>76200</xdr:rowOff>
              </from>
              <to>
                <xdr:col>1</xdr:col>
                <xdr:colOff>457200</xdr:colOff>
                <xdr:row>3</xdr:row>
                <xdr:rowOff>19050</xdr:rowOff>
              </to>
            </anchor>
          </objectPr>
        </oleObject>
      </mc:Choice>
      <mc:Fallback>
        <oleObject progId="MSPhotoEd.3" shapeId="7170" r:id="rId9"/>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heetViews>
  <sheetFormatPr defaultRowHeight="12.75" outlineLevelCol="1" x14ac:dyDescent="0.2"/>
  <cols>
    <col min="1" max="1" width="6.42578125" customWidth="1"/>
    <col min="2" max="2" width="18.140625" customWidth="1"/>
    <col min="3" max="7" width="8.28515625" customWidth="1"/>
    <col min="8" max="11" width="8.28515625" customWidth="1" outlineLevel="1"/>
    <col min="12" max="12" width="8.28515625" customWidth="1" collapsed="1"/>
    <col min="13" max="14" width="8.28515625" customWidth="1"/>
    <col min="15" max="15" width="1.7109375" customWidth="1"/>
  </cols>
  <sheetData>
    <row r="1" spans="1:15" ht="18.75" x14ac:dyDescent="0.25">
      <c r="A1" s="10" t="e">
        <f>#REF!+0.01</f>
        <v>#REF!</v>
      </c>
      <c r="B1" s="11" t="s">
        <v>46</v>
      </c>
      <c r="C1" s="6"/>
      <c r="D1" s="6"/>
      <c r="E1" s="6"/>
      <c r="F1" s="6"/>
      <c r="G1" s="6"/>
      <c r="H1" s="6"/>
      <c r="I1" s="6"/>
      <c r="J1" s="6"/>
      <c r="K1" s="6"/>
      <c r="L1" s="6"/>
      <c r="M1" s="6"/>
      <c r="N1" s="6"/>
      <c r="O1" s="6"/>
    </row>
    <row r="3" spans="1:15" x14ac:dyDescent="0.2">
      <c r="B3" s="2" t="s">
        <v>47</v>
      </c>
      <c r="C3" s="2">
        <v>1985</v>
      </c>
      <c r="D3" s="2">
        <v>1986</v>
      </c>
      <c r="E3" s="2">
        <v>1987</v>
      </c>
      <c r="F3" s="2">
        <v>1988</v>
      </c>
      <c r="G3" s="24">
        <v>1989</v>
      </c>
      <c r="H3" s="2">
        <v>1990</v>
      </c>
      <c r="I3" s="2">
        <v>1991</v>
      </c>
      <c r="J3" s="2">
        <v>1992</v>
      </c>
      <c r="K3" s="2">
        <v>1993</v>
      </c>
      <c r="L3" s="2">
        <v>1994</v>
      </c>
      <c r="M3" s="2">
        <v>1995</v>
      </c>
      <c r="N3" s="2">
        <v>1996</v>
      </c>
      <c r="O3" s="2"/>
    </row>
    <row r="5" spans="1:15" x14ac:dyDescent="0.2">
      <c r="B5" t="s">
        <v>48</v>
      </c>
    </row>
    <row r="6" spans="1:15" x14ac:dyDescent="0.2">
      <c r="B6" t="s">
        <v>49</v>
      </c>
      <c r="C6" s="12">
        <v>2095</v>
      </c>
      <c r="D6" s="12">
        <v>2057</v>
      </c>
      <c r="E6" s="12">
        <v>2503</v>
      </c>
      <c r="F6" s="12">
        <v>2925</v>
      </c>
      <c r="G6" s="12">
        <v>3623</v>
      </c>
      <c r="H6" s="12"/>
      <c r="I6" s="12"/>
      <c r="J6" s="12"/>
      <c r="K6" s="12"/>
      <c r="L6" s="12">
        <v>5107</v>
      </c>
      <c r="M6" s="12">
        <v>5970</v>
      </c>
      <c r="N6" s="12"/>
    </row>
    <row r="7" spans="1:15" x14ac:dyDescent="0.2">
      <c r="B7" s="6" t="s">
        <v>50</v>
      </c>
      <c r="C7" s="12"/>
      <c r="D7" s="13">
        <f>IF(D6=0,"...",(D6/C6-1)*100)</f>
        <v>-1.8138424821002364</v>
      </c>
      <c r="E7" s="13">
        <f t="shared" ref="E7:M7" si="0">IF(E6=0,"...",(E6/D6-1)*100)</f>
        <v>21.68206125425376</v>
      </c>
      <c r="F7" s="13">
        <f t="shared" si="0"/>
        <v>16.859768278066323</v>
      </c>
      <c r="G7" s="13">
        <f t="shared" si="0"/>
        <v>23.863247863247871</v>
      </c>
      <c r="H7" s="13" t="str">
        <f t="shared" si="0"/>
        <v>...</v>
      </c>
      <c r="I7" s="13" t="str">
        <f t="shared" si="0"/>
        <v>...</v>
      </c>
      <c r="J7" s="13" t="str">
        <f t="shared" si="0"/>
        <v>...</v>
      </c>
      <c r="K7" s="13" t="str">
        <f t="shared" si="0"/>
        <v>...</v>
      </c>
      <c r="L7" s="13" t="s">
        <v>51</v>
      </c>
      <c r="M7" s="13">
        <f t="shared" si="0"/>
        <v>16.898374779714121</v>
      </c>
      <c r="N7" s="13"/>
    </row>
    <row r="8" spans="1:15" x14ac:dyDescent="0.2">
      <c r="C8" s="12"/>
      <c r="D8" s="12"/>
      <c r="E8" s="12"/>
      <c r="F8" s="12"/>
      <c r="G8" s="12"/>
      <c r="H8" s="12"/>
      <c r="I8" s="12"/>
      <c r="J8" s="12"/>
      <c r="K8" s="12"/>
      <c r="L8" s="12"/>
      <c r="M8" s="12"/>
      <c r="N8" s="12"/>
    </row>
    <row r="9" spans="1:15" x14ac:dyDescent="0.2">
      <c r="B9" t="s">
        <v>52</v>
      </c>
      <c r="C9" s="12">
        <v>344</v>
      </c>
      <c r="D9" s="12">
        <v>368</v>
      </c>
      <c r="E9" s="12">
        <v>492</v>
      </c>
      <c r="F9" s="12">
        <v>541</v>
      </c>
      <c r="G9" s="12">
        <v>627</v>
      </c>
      <c r="H9" s="12"/>
      <c r="I9" s="12"/>
      <c r="J9" s="12"/>
      <c r="K9" s="12"/>
      <c r="L9" s="12">
        <v>1063</v>
      </c>
      <c r="M9" s="12">
        <v>1244</v>
      </c>
      <c r="N9" s="12"/>
    </row>
    <row r="10" spans="1:15" x14ac:dyDescent="0.2">
      <c r="B10" s="6" t="s">
        <v>50</v>
      </c>
      <c r="C10" s="12"/>
      <c r="D10" s="13">
        <f>IF(D9=0,"...",(D9/C9-1)*100)</f>
        <v>6.9767441860465018</v>
      </c>
      <c r="E10" s="13">
        <f t="shared" ref="E10:M10" si="1">IF(E9=0,"...",(E9/D9-1)*100)</f>
        <v>33.695652173913039</v>
      </c>
      <c r="F10" s="13">
        <f t="shared" si="1"/>
        <v>9.9593495934959364</v>
      </c>
      <c r="G10" s="13">
        <f t="shared" si="1"/>
        <v>15.89648798521257</v>
      </c>
      <c r="H10" s="13" t="str">
        <f t="shared" si="1"/>
        <v>...</v>
      </c>
      <c r="I10" s="13" t="str">
        <f t="shared" si="1"/>
        <v>...</v>
      </c>
      <c r="J10" s="13" t="str">
        <f t="shared" si="1"/>
        <v>...</v>
      </c>
      <c r="K10" s="13" t="str">
        <f t="shared" si="1"/>
        <v>...</v>
      </c>
      <c r="L10" s="13" t="s">
        <v>51</v>
      </c>
      <c r="M10" s="13">
        <f t="shared" si="1"/>
        <v>17.027281279397922</v>
      </c>
      <c r="N10" s="13"/>
    </row>
    <row r="11" spans="1:15" x14ac:dyDescent="0.2">
      <c r="C11" s="12"/>
      <c r="D11" s="12"/>
      <c r="E11" s="12"/>
      <c r="F11" s="12"/>
      <c r="G11" s="12"/>
      <c r="H11" s="12"/>
      <c r="I11" s="12"/>
      <c r="J11" s="12"/>
      <c r="K11" s="12"/>
      <c r="L11" s="12"/>
      <c r="M11" s="12"/>
      <c r="N11" s="12"/>
    </row>
    <row r="12" spans="1:15" x14ac:dyDescent="0.2">
      <c r="B12" t="s">
        <v>53</v>
      </c>
      <c r="C12" s="12">
        <v>585</v>
      </c>
      <c r="D12" s="12">
        <v>670</v>
      </c>
      <c r="E12" s="12">
        <v>906</v>
      </c>
      <c r="F12" s="12">
        <v>1101</v>
      </c>
      <c r="G12" s="12">
        <v>1282</v>
      </c>
      <c r="H12" s="12"/>
      <c r="I12" s="12"/>
      <c r="J12" s="12"/>
      <c r="K12" s="12"/>
      <c r="L12" s="12">
        <v>1680</v>
      </c>
      <c r="M12" s="12">
        <v>1916</v>
      </c>
      <c r="N12" s="12"/>
    </row>
    <row r="13" spans="1:15" x14ac:dyDescent="0.2">
      <c r="B13" s="6" t="s">
        <v>50</v>
      </c>
      <c r="C13" s="12"/>
      <c r="D13" s="13">
        <f>IF(D12=0,"...",(D12/C12-1)*100)</f>
        <v>14.529914529914523</v>
      </c>
      <c r="E13" s="13">
        <f t="shared" ref="E13:M13" si="2">IF(E12=0,"...",(E12/D12-1)*100)</f>
        <v>35.223880597014933</v>
      </c>
      <c r="F13" s="13">
        <f t="shared" si="2"/>
        <v>21.52317880794703</v>
      </c>
      <c r="G13" s="13">
        <f t="shared" si="2"/>
        <v>16.439600363306095</v>
      </c>
      <c r="H13" s="13" t="str">
        <f t="shared" si="2"/>
        <v>...</v>
      </c>
      <c r="I13" s="13" t="str">
        <f t="shared" si="2"/>
        <v>...</v>
      </c>
      <c r="J13" s="13" t="str">
        <f t="shared" si="2"/>
        <v>...</v>
      </c>
      <c r="K13" s="13" t="str">
        <f t="shared" si="2"/>
        <v>...</v>
      </c>
      <c r="L13" s="13" t="s">
        <v>51</v>
      </c>
      <c r="M13" s="13">
        <f t="shared" si="2"/>
        <v>14.047619047619042</v>
      </c>
      <c r="N13" s="13"/>
    </row>
    <row r="14" spans="1:15" x14ac:dyDescent="0.2">
      <c r="C14" s="12"/>
      <c r="D14" s="12"/>
      <c r="E14" s="12"/>
      <c r="F14" s="12"/>
      <c r="G14" s="12"/>
      <c r="H14" s="12"/>
      <c r="I14" s="12"/>
      <c r="J14" s="12"/>
      <c r="K14" s="12"/>
      <c r="L14" s="12"/>
      <c r="M14" s="12"/>
      <c r="N14" s="12"/>
    </row>
    <row r="15" spans="1:15" x14ac:dyDescent="0.2">
      <c r="B15" t="s">
        <v>54</v>
      </c>
      <c r="C15" s="12">
        <v>164</v>
      </c>
      <c r="D15" s="12">
        <v>174</v>
      </c>
      <c r="E15" s="12">
        <v>276</v>
      </c>
      <c r="F15" s="12">
        <v>393</v>
      </c>
      <c r="G15" s="12">
        <v>450</v>
      </c>
      <c r="H15" s="12"/>
      <c r="I15" s="12"/>
      <c r="J15" s="12"/>
      <c r="K15" s="12"/>
      <c r="L15" s="12">
        <v>685</v>
      </c>
      <c r="M15" s="12">
        <v>754</v>
      </c>
      <c r="N15" s="12"/>
    </row>
    <row r="16" spans="1:15" x14ac:dyDescent="0.2">
      <c r="B16" s="6" t="s">
        <v>50</v>
      </c>
      <c r="C16" s="12"/>
      <c r="D16" s="13">
        <f>IF(D15=0,"...",(D15/C15-1)*100)</f>
        <v>6.0975609756097615</v>
      </c>
      <c r="E16" s="13">
        <f t="shared" ref="E16:M16" si="3">IF(E15=0,"...",(E15/D15-1)*100)</f>
        <v>58.62068965517242</v>
      </c>
      <c r="F16" s="13">
        <f t="shared" si="3"/>
        <v>42.3913043478261</v>
      </c>
      <c r="G16" s="13">
        <f t="shared" si="3"/>
        <v>14.503816793893121</v>
      </c>
      <c r="H16" s="13" t="str">
        <f t="shared" si="3"/>
        <v>...</v>
      </c>
      <c r="I16" s="13" t="str">
        <f t="shared" si="3"/>
        <v>...</v>
      </c>
      <c r="J16" s="13" t="str">
        <f t="shared" si="3"/>
        <v>...</v>
      </c>
      <c r="K16" s="13" t="str">
        <f t="shared" si="3"/>
        <v>...</v>
      </c>
      <c r="L16" s="13" t="s">
        <v>51</v>
      </c>
      <c r="M16" s="13">
        <f t="shared" si="3"/>
        <v>10.072992700729921</v>
      </c>
      <c r="N16" s="13"/>
    </row>
    <row r="17" spans="1:14" x14ac:dyDescent="0.2">
      <c r="C17" s="12"/>
      <c r="D17" s="12"/>
      <c r="E17" s="12"/>
      <c r="F17" s="12"/>
      <c r="G17" s="12"/>
      <c r="H17" s="12"/>
      <c r="I17" s="12"/>
      <c r="J17" s="12"/>
      <c r="K17" s="12"/>
      <c r="L17" s="12"/>
      <c r="M17" s="12"/>
      <c r="N17" s="12"/>
    </row>
    <row r="18" spans="1:14" x14ac:dyDescent="0.2">
      <c r="B18" t="s">
        <v>20</v>
      </c>
      <c r="C18" s="12">
        <f>C15+C12+C9+C6</f>
        <v>3188</v>
      </c>
      <c r="D18" s="12">
        <f t="shared" ref="D18:M18" si="4">D15+D12+D9+D6</f>
        <v>3269</v>
      </c>
      <c r="E18" s="12">
        <f t="shared" si="4"/>
        <v>4177</v>
      </c>
      <c r="F18" s="12">
        <f t="shared" si="4"/>
        <v>4960</v>
      </c>
      <c r="G18" s="12">
        <f t="shared" si="4"/>
        <v>5982</v>
      </c>
      <c r="H18" s="12">
        <f t="shared" si="4"/>
        <v>0</v>
      </c>
      <c r="I18" s="12">
        <f t="shared" si="4"/>
        <v>0</v>
      </c>
      <c r="J18" s="12">
        <f t="shared" si="4"/>
        <v>0</v>
      </c>
      <c r="K18" s="12">
        <f t="shared" si="4"/>
        <v>0</v>
      </c>
      <c r="L18" s="12">
        <f t="shared" si="4"/>
        <v>8535</v>
      </c>
      <c r="M18" s="12">
        <f t="shared" si="4"/>
        <v>9884</v>
      </c>
      <c r="N18" s="12"/>
    </row>
    <row r="19" spans="1:14" x14ac:dyDescent="0.2">
      <c r="B19" s="6" t="s">
        <v>50</v>
      </c>
      <c r="C19" s="12"/>
      <c r="D19" s="13">
        <f>IF(D18=0,"...",(D18/C18-1)*100)</f>
        <v>2.5407779171894518</v>
      </c>
      <c r="E19" s="13">
        <f t="shared" ref="E19:M19" si="5">IF(E18=0,"...",(E18/D18-1)*100)</f>
        <v>27.776078311410224</v>
      </c>
      <c r="F19" s="13">
        <f t="shared" si="5"/>
        <v>18.74551113239167</v>
      </c>
      <c r="G19" s="13">
        <f t="shared" si="5"/>
        <v>20.60483870967742</v>
      </c>
      <c r="H19" s="13" t="str">
        <f t="shared" si="5"/>
        <v>...</v>
      </c>
      <c r="I19" s="13" t="str">
        <f t="shared" si="5"/>
        <v>...</v>
      </c>
      <c r="J19" s="13" t="str">
        <f t="shared" si="5"/>
        <v>...</v>
      </c>
      <c r="K19" s="13" t="str">
        <f t="shared" si="5"/>
        <v>...</v>
      </c>
      <c r="L19" s="13" t="s">
        <v>51</v>
      </c>
      <c r="M19" s="13">
        <f t="shared" si="5"/>
        <v>15.805506736965436</v>
      </c>
      <c r="N19" s="13"/>
    </row>
    <row r="20" spans="1:14" x14ac:dyDescent="0.2">
      <c r="A20" s="3"/>
      <c r="B20" s="3"/>
      <c r="C20" s="3"/>
      <c r="D20" s="3"/>
      <c r="E20" s="3"/>
      <c r="F20" s="3"/>
      <c r="G20" s="3"/>
      <c r="H20" s="3"/>
      <c r="I20" s="3"/>
      <c r="J20" s="3"/>
      <c r="K20" s="3"/>
      <c r="L20" s="3"/>
      <c r="M20" s="3"/>
      <c r="N20" s="25"/>
    </row>
    <row r="21" spans="1:14" x14ac:dyDescent="0.2">
      <c r="A21" s="1" t="s">
        <v>0</v>
      </c>
    </row>
    <row r="22" spans="1:14" x14ac:dyDescent="0.2">
      <c r="A22" s="1"/>
    </row>
    <row r="23" spans="1:14" ht="14.25" x14ac:dyDescent="0.2">
      <c r="A23" s="4">
        <v>1</v>
      </c>
      <c r="B23" t="s">
        <v>55</v>
      </c>
    </row>
    <row r="24" spans="1:14" ht="14.25" x14ac:dyDescent="0.2">
      <c r="A24" s="4"/>
    </row>
    <row r="25" spans="1:14" x14ac:dyDescent="0.2">
      <c r="E25" s="22" t="s">
        <v>56</v>
      </c>
    </row>
    <row r="38" spans="5:5" x14ac:dyDescent="0.2">
      <c r="E38" s="21" t="s">
        <v>57</v>
      </c>
    </row>
    <row r="51" spans="1:15" x14ac:dyDescent="0.2">
      <c r="A51" s="6" t="s">
        <v>45</v>
      </c>
      <c r="B51" s="6"/>
      <c r="C51" s="6"/>
      <c r="D51" s="6"/>
      <c r="E51" s="6"/>
      <c r="F51" s="6"/>
      <c r="G51" s="6"/>
      <c r="H51" s="6"/>
      <c r="I51" s="6"/>
      <c r="J51" s="6"/>
      <c r="K51" s="6"/>
      <c r="L51" s="6"/>
      <c r="M51" s="6"/>
      <c r="N51" s="6"/>
      <c r="O51" s="6"/>
    </row>
    <row r="52" spans="1:15" x14ac:dyDescent="0.2">
      <c r="A52" s="6"/>
      <c r="B52" s="6"/>
      <c r="C52" s="6"/>
      <c r="D52" s="6"/>
      <c r="E52" s="6"/>
      <c r="F52" s="6"/>
      <c r="G52" s="6"/>
      <c r="H52" s="6"/>
      <c r="I52" s="6"/>
      <c r="J52" s="6"/>
      <c r="K52" s="6"/>
      <c r="L52" s="6"/>
      <c r="M52" s="6"/>
      <c r="N52" s="6"/>
      <c r="O52" s="6"/>
    </row>
    <row r="53" spans="1:15" x14ac:dyDescent="0.2">
      <c r="A53" s="5" t="e">
        <f>#REF!+1</f>
        <v>#REF!</v>
      </c>
      <c r="B53" s="6"/>
      <c r="C53" s="6"/>
      <c r="D53" s="6"/>
      <c r="E53" s="6"/>
      <c r="F53" s="6"/>
      <c r="G53" s="6"/>
      <c r="H53" s="6"/>
      <c r="I53" s="6"/>
      <c r="J53" s="6"/>
      <c r="K53" s="6"/>
      <c r="L53" s="6"/>
      <c r="M53" s="6"/>
      <c r="N53" s="6"/>
      <c r="O53" s="6"/>
    </row>
  </sheetData>
  <customSheetViews>
    <customSheetView guid="{F1F7BD3E-FC2C-462F-A022-5270024FE9F6}" state="hidden">
      <pageMargins left="1" right="1" top="0.75" bottom="0.5" header="0.5" footer="0.5"/>
      <printOptions horizontalCentered="1"/>
      <pageSetup orientation="portrait" horizontalDpi="300" verticalDpi="300" r:id="rId1"/>
      <headerFooter alignWithMargins="0"/>
    </customSheetView>
    <customSheetView guid="{F4665436-DFC3-47B1-A482-DE3E62B43168}" hiddenColumns="1" state="hidden" showRuler="0">
      <pageMargins left="1" right="1" top="0.75" bottom="0.5" header="0.5" footer="0.5"/>
      <printOptions horizontalCentered="1"/>
      <pageSetup orientation="portrait" horizontalDpi="300" verticalDpi="300" r:id="rId2"/>
      <headerFooter alignWithMargins="0"/>
    </customSheetView>
    <customSheetView guid="{2C045F60-6AB2-44F0-B91E-AB5C1A883BD2}" hiddenColumns="1" state="hidden">
      <pageMargins left="1" right="1" top="0.75" bottom="0.5" header="0.5" footer="0.5"/>
      <printOptions horizontalCentered="1"/>
      <pageSetup orientation="portrait" horizontalDpi="300" verticalDpi="300" r:id="rId3"/>
      <headerFooter alignWithMargins="0"/>
    </customSheetView>
  </customSheetViews>
  <phoneticPr fontId="8" type="noConversion"/>
  <printOptions horizontalCentered="1"/>
  <pageMargins left="1" right="1" top="0.75" bottom="0.5" header="0.5" footer="0.5"/>
  <pageSetup orientation="portrait" horizontalDpi="300" verticalDpi="300" r:id="rId4"/>
  <headerFooter alignWithMargins="0"/>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topLeftCell="A83" workbookViewId="0">
      <selection activeCell="E110" sqref="E110"/>
    </sheetView>
  </sheetViews>
  <sheetFormatPr defaultRowHeight="12.75" outlineLevelRow="1" x14ac:dyDescent="0.2"/>
  <cols>
    <col min="1" max="1" width="15" customWidth="1"/>
    <col min="2" max="2" width="12.7109375" customWidth="1"/>
    <col min="5" max="5" width="10" customWidth="1"/>
    <col min="6" max="6" width="13" customWidth="1"/>
    <col min="7" max="7" width="10.42578125" customWidth="1"/>
    <col min="8" max="8" width="14.42578125" customWidth="1"/>
    <col min="9" max="9" width="8.42578125" customWidth="1"/>
    <col min="18" max="18" width="9.85546875" customWidth="1"/>
    <col min="19" max="19" width="8" customWidth="1"/>
    <col min="20" max="20" width="13.7109375" customWidth="1"/>
    <col min="21" max="21" width="9.5703125" customWidth="1"/>
    <col min="22" max="22" width="14.140625" customWidth="1"/>
    <col min="23" max="23" width="14.28515625" customWidth="1"/>
    <col min="24" max="24" width="11.5703125" customWidth="1"/>
    <col min="25" max="25" width="8.28515625" customWidth="1"/>
    <col min="116" max="116" width="156.140625" bestFit="1" customWidth="1"/>
    <col min="117" max="117" width="157.140625" customWidth="1"/>
  </cols>
  <sheetData>
    <row r="1" spans="1:26" ht="18" customHeight="1" x14ac:dyDescent="0.25">
      <c r="A1" s="28" t="s">
        <v>58</v>
      </c>
      <c r="B1" s="11" t="s">
        <v>32</v>
      </c>
      <c r="C1" s="6"/>
      <c r="D1" s="6"/>
      <c r="E1" s="6"/>
      <c r="F1" s="6"/>
      <c r="G1" s="6"/>
      <c r="H1" s="6"/>
      <c r="I1" s="6"/>
      <c r="K1" s="22"/>
      <c r="R1" s="43" t="s">
        <v>59</v>
      </c>
      <c r="S1" s="11" t="s">
        <v>60</v>
      </c>
      <c r="T1" s="29"/>
      <c r="U1" s="29"/>
      <c r="V1" s="29"/>
      <c r="W1" s="21"/>
      <c r="X1" s="21"/>
      <c r="Y1" s="21"/>
    </row>
    <row r="2" spans="1:26" ht="15.75" x14ac:dyDescent="0.25">
      <c r="C2" s="9"/>
      <c r="S2" s="30" t="s">
        <v>61</v>
      </c>
      <c r="T2" s="31"/>
      <c r="U2" s="31"/>
      <c r="V2" s="31"/>
      <c r="W2" s="31"/>
      <c r="X2" s="31"/>
      <c r="Y2" s="31"/>
      <c r="Z2" s="25"/>
    </row>
    <row r="3" spans="1:26" ht="15.75" x14ac:dyDescent="0.25">
      <c r="C3" s="9"/>
      <c r="S3" s="38"/>
      <c r="T3" s="39"/>
      <c r="U3" s="39"/>
      <c r="V3" s="39"/>
      <c r="W3" s="39"/>
      <c r="X3" s="39"/>
      <c r="Y3" s="39"/>
      <c r="Z3" s="25"/>
    </row>
    <row r="4" spans="1:26" x14ac:dyDescent="0.2">
      <c r="C4" s="9"/>
      <c r="H4" t="s">
        <v>62</v>
      </c>
      <c r="S4" s="25"/>
      <c r="T4" s="25"/>
      <c r="U4" s="37" t="s">
        <v>63</v>
      </c>
      <c r="V4" s="31"/>
      <c r="W4" s="31"/>
      <c r="X4" s="31"/>
      <c r="Y4" s="25"/>
      <c r="Z4" s="25"/>
    </row>
    <row r="5" spans="1:26" ht="24.95" customHeight="1" x14ac:dyDescent="0.2">
      <c r="B5" s="8" t="s">
        <v>33</v>
      </c>
      <c r="C5" s="8" t="s">
        <v>34</v>
      </c>
      <c r="D5" s="8" t="s">
        <v>35</v>
      </c>
      <c r="E5" s="8" t="s">
        <v>36</v>
      </c>
      <c r="F5" s="8" t="s">
        <v>37</v>
      </c>
      <c r="G5" s="8" t="s">
        <v>38</v>
      </c>
      <c r="H5" s="8" t="s">
        <v>39</v>
      </c>
      <c r="I5" s="15"/>
      <c r="S5" s="26" t="s">
        <v>64</v>
      </c>
      <c r="T5" s="32" t="s">
        <v>65</v>
      </c>
      <c r="U5" s="34" t="s">
        <v>66</v>
      </c>
      <c r="V5" s="35" t="s">
        <v>67</v>
      </c>
      <c r="W5" s="35" t="s">
        <v>68</v>
      </c>
      <c r="X5" s="36" t="s">
        <v>69</v>
      </c>
      <c r="Y5" s="36" t="s">
        <v>20</v>
      </c>
    </row>
    <row r="6" spans="1:26" x14ac:dyDescent="0.2">
      <c r="C6" s="9"/>
      <c r="T6" s="25"/>
      <c r="Y6" s="25"/>
    </row>
    <row r="7" spans="1:26" x14ac:dyDescent="0.2">
      <c r="B7" s="16">
        <v>1991</v>
      </c>
      <c r="C7" s="9" t="s">
        <v>40</v>
      </c>
      <c r="D7" s="7">
        <f>SUM(D8:D11)</f>
        <v>16745</v>
      </c>
      <c r="E7" s="7">
        <f>SUM(E8:E11)</f>
        <v>15750</v>
      </c>
      <c r="F7" s="17">
        <v>81.599999999999994</v>
      </c>
      <c r="G7" s="7">
        <f>SUM(G8:G11)</f>
        <v>990</v>
      </c>
      <c r="H7" s="17">
        <f t="shared" ref="H7:H17" si="0">G7/D7*100</f>
        <v>5.9122126007763507</v>
      </c>
      <c r="T7" s="25"/>
    </row>
    <row r="8" spans="1:26" x14ac:dyDescent="0.2">
      <c r="C8" s="9" t="s">
        <v>16</v>
      </c>
      <c r="D8" s="7">
        <v>2765</v>
      </c>
      <c r="E8" s="7">
        <v>2495</v>
      </c>
      <c r="F8" s="17">
        <v>73.599999999999994</v>
      </c>
      <c r="G8" s="7">
        <v>265</v>
      </c>
      <c r="H8" s="17">
        <f t="shared" si="0"/>
        <v>9.5840867992766725</v>
      </c>
      <c r="T8" s="25"/>
    </row>
    <row r="9" spans="1:26" x14ac:dyDescent="0.2">
      <c r="C9" s="9" t="s">
        <v>17</v>
      </c>
      <c r="D9" s="7">
        <v>5080</v>
      </c>
      <c r="E9" s="7">
        <v>4840</v>
      </c>
      <c r="F9" s="17">
        <v>90.3</v>
      </c>
      <c r="G9" s="7">
        <v>240</v>
      </c>
      <c r="H9" s="17">
        <f t="shared" si="0"/>
        <v>4.7244094488188972</v>
      </c>
      <c r="T9" s="25"/>
    </row>
    <row r="10" spans="1:26" x14ac:dyDescent="0.2">
      <c r="C10" s="9" t="s">
        <v>18</v>
      </c>
      <c r="D10" s="7">
        <v>4515</v>
      </c>
      <c r="E10" s="7">
        <v>4265</v>
      </c>
      <c r="F10" s="17">
        <v>89.4</v>
      </c>
      <c r="G10" s="7">
        <v>250</v>
      </c>
      <c r="H10" s="17">
        <f t="shared" si="0"/>
        <v>5.5370985603543739</v>
      </c>
      <c r="T10" s="25"/>
    </row>
    <row r="11" spans="1:26" x14ac:dyDescent="0.2">
      <c r="C11" s="9" t="s">
        <v>19</v>
      </c>
      <c r="D11" s="7">
        <v>4385</v>
      </c>
      <c r="E11" s="7">
        <v>4150</v>
      </c>
      <c r="F11" s="17">
        <v>71.900000000000006</v>
      </c>
      <c r="G11" s="7">
        <v>235</v>
      </c>
      <c r="H11" s="17">
        <f t="shared" si="0"/>
        <v>5.3591790193842641</v>
      </c>
      <c r="T11" s="25"/>
    </row>
    <row r="12" spans="1:26" x14ac:dyDescent="0.2">
      <c r="C12" s="9"/>
      <c r="T12" s="25"/>
    </row>
    <row r="13" spans="1:26" x14ac:dyDescent="0.2">
      <c r="B13" s="16">
        <v>1992</v>
      </c>
      <c r="C13" s="9" t="s">
        <v>40</v>
      </c>
      <c r="D13" s="7">
        <f>SUM(D14:D17)</f>
        <v>9790</v>
      </c>
      <c r="E13" s="7">
        <f>SUM(E14:E17)</f>
        <v>8960</v>
      </c>
      <c r="F13" s="17">
        <v>77.8</v>
      </c>
      <c r="G13" s="7">
        <v>830</v>
      </c>
      <c r="H13" s="17">
        <f t="shared" si="0"/>
        <v>8.4780388151174666</v>
      </c>
      <c r="S13" s="1">
        <v>1992</v>
      </c>
      <c r="T13" s="25"/>
    </row>
    <row r="14" spans="1:26" x14ac:dyDescent="0.2">
      <c r="C14" s="9" t="s">
        <v>16</v>
      </c>
      <c r="D14" s="7">
        <v>2340</v>
      </c>
      <c r="E14" s="7">
        <v>1865</v>
      </c>
      <c r="F14" s="17">
        <v>79.599999999999994</v>
      </c>
      <c r="G14" s="7">
        <v>475</v>
      </c>
      <c r="H14" s="17">
        <f t="shared" si="0"/>
        <v>20.299145299145298</v>
      </c>
      <c r="T14" s="25" t="s">
        <v>43</v>
      </c>
      <c r="U14">
        <f>U15+U16</f>
        <v>115</v>
      </c>
      <c r="V14">
        <v>335</v>
      </c>
      <c r="W14">
        <v>225</v>
      </c>
      <c r="X14">
        <v>580</v>
      </c>
      <c r="Y14">
        <f>SUM(U14:X14)</f>
        <v>1255</v>
      </c>
    </row>
    <row r="15" spans="1:26" x14ac:dyDescent="0.2">
      <c r="C15" s="9" t="s">
        <v>17</v>
      </c>
      <c r="D15" s="7">
        <v>2650</v>
      </c>
      <c r="E15" s="7">
        <v>2580</v>
      </c>
      <c r="F15" s="17">
        <v>94.9</v>
      </c>
      <c r="G15" s="7">
        <v>70</v>
      </c>
      <c r="H15" s="17">
        <f t="shared" si="0"/>
        <v>2.6415094339622645</v>
      </c>
      <c r="T15" s="25" t="s">
        <v>70</v>
      </c>
      <c r="U15">
        <v>45</v>
      </c>
      <c r="V15">
        <v>265</v>
      </c>
      <c r="W15">
        <v>180</v>
      </c>
      <c r="X15">
        <v>340</v>
      </c>
      <c r="Y15">
        <f t="shared" ref="Y15:Y30" si="1">SUM(U15:X15)</f>
        <v>830</v>
      </c>
    </row>
    <row r="16" spans="1:26" x14ac:dyDescent="0.2">
      <c r="C16" s="9" t="s">
        <v>18</v>
      </c>
      <c r="D16" s="7">
        <v>2085</v>
      </c>
      <c r="E16" s="7">
        <v>1945</v>
      </c>
      <c r="F16" s="17">
        <v>91.2</v>
      </c>
      <c r="G16" s="7">
        <v>140</v>
      </c>
      <c r="H16" s="17">
        <f t="shared" si="0"/>
        <v>6.7146282973621103</v>
      </c>
      <c r="T16" s="25" t="s">
        <v>71</v>
      </c>
      <c r="U16">
        <v>70</v>
      </c>
      <c r="V16">
        <v>70</v>
      </c>
      <c r="W16">
        <v>45</v>
      </c>
      <c r="X16">
        <v>240</v>
      </c>
      <c r="Y16">
        <f t="shared" si="1"/>
        <v>425</v>
      </c>
    </row>
    <row r="17" spans="2:25" x14ac:dyDescent="0.2">
      <c r="C17" s="9" t="s">
        <v>19</v>
      </c>
      <c r="D17" s="7">
        <v>2715</v>
      </c>
      <c r="E17" s="7">
        <v>2570</v>
      </c>
      <c r="F17" s="17">
        <v>59.4</v>
      </c>
      <c r="G17" s="7">
        <v>145</v>
      </c>
      <c r="H17" s="17">
        <f t="shared" si="0"/>
        <v>5.3406998158379375</v>
      </c>
      <c r="T17" s="25"/>
    </row>
    <row r="18" spans="2:25" x14ac:dyDescent="0.2">
      <c r="C18" s="9"/>
      <c r="K18" s="21"/>
      <c r="S18" s="1">
        <v>1993</v>
      </c>
      <c r="T18" s="25"/>
    </row>
    <row r="19" spans="2:25" x14ac:dyDescent="0.2">
      <c r="B19" s="16">
        <v>1993</v>
      </c>
      <c r="C19" s="9" t="s">
        <v>40</v>
      </c>
      <c r="D19" s="19">
        <f>D23+D27+D31+D35</f>
        <v>10185</v>
      </c>
      <c r="E19" s="19">
        <f>E23+E27+E31+E35</f>
        <v>9305</v>
      </c>
      <c r="F19" s="17">
        <v>79.900000000000006</v>
      </c>
      <c r="G19" s="7">
        <v>880</v>
      </c>
      <c r="H19" s="17">
        <f>G19/D19*100</f>
        <v>8.6401570937653407</v>
      </c>
      <c r="T19" s="25" t="s">
        <v>43</v>
      </c>
      <c r="U19">
        <v>275</v>
      </c>
      <c r="V19">
        <v>275</v>
      </c>
      <c r="W19">
        <v>280</v>
      </c>
      <c r="X19">
        <v>415</v>
      </c>
      <c r="Y19">
        <f t="shared" si="1"/>
        <v>1245</v>
      </c>
    </row>
    <row r="20" spans="2:25" x14ac:dyDescent="0.2">
      <c r="B20" s="16"/>
      <c r="C20" s="18" t="s">
        <v>41</v>
      </c>
      <c r="D20" s="19">
        <f>D24+D28+D32+D36</f>
        <v>8460</v>
      </c>
      <c r="E20" s="19">
        <f>E23+E27+E31+E35</f>
        <v>9305</v>
      </c>
      <c r="F20" s="20">
        <v>80.099999999999994</v>
      </c>
      <c r="G20" s="19">
        <f>G24+G28+G32+G36</f>
        <v>705</v>
      </c>
      <c r="H20" s="20">
        <f>G20/D20*100</f>
        <v>8.3333333333333321</v>
      </c>
      <c r="T20" s="25" t="s">
        <v>70</v>
      </c>
      <c r="Y20">
        <f t="shared" si="1"/>
        <v>0</v>
      </c>
    </row>
    <row r="21" spans="2:25" x14ac:dyDescent="0.2">
      <c r="B21" s="16"/>
      <c r="C21" s="18" t="s">
        <v>42</v>
      </c>
      <c r="D21" s="19">
        <f>D25+D29+D33+D37</f>
        <v>8775</v>
      </c>
      <c r="E21" s="19">
        <f>E25+E29+E33+E37</f>
        <v>8235</v>
      </c>
      <c r="F21" s="20">
        <v>75.900000000000006</v>
      </c>
      <c r="G21" s="19">
        <f>G25+G29+G33+G37</f>
        <v>540</v>
      </c>
      <c r="H21" s="20">
        <f>G21/D21*100</f>
        <v>6.1538461538461542</v>
      </c>
      <c r="T21" s="25" t="s">
        <v>71</v>
      </c>
      <c r="Y21">
        <f t="shared" si="1"/>
        <v>0</v>
      </c>
    </row>
    <row r="22" spans="2:25" x14ac:dyDescent="0.2">
      <c r="B22" s="16"/>
      <c r="C22" s="9"/>
      <c r="D22" s="7"/>
      <c r="E22" s="7"/>
      <c r="F22" s="17"/>
      <c r="G22" s="7"/>
      <c r="H22" s="17"/>
      <c r="T22" s="25" t="s">
        <v>43</v>
      </c>
      <c r="Y22">
        <f t="shared" si="1"/>
        <v>0</v>
      </c>
    </row>
    <row r="23" spans="2:25" x14ac:dyDescent="0.2">
      <c r="C23" s="9" t="s">
        <v>16</v>
      </c>
      <c r="D23" s="7">
        <f>E23+G23</f>
        <v>2220</v>
      </c>
      <c r="E23" s="7">
        <v>1945</v>
      </c>
      <c r="F23" s="17">
        <v>86.6</v>
      </c>
      <c r="G23" s="7">
        <v>275</v>
      </c>
      <c r="H23" s="17">
        <f t="shared" ref="H23:H37" si="2">G23/D23*100</f>
        <v>12.387387387387387</v>
      </c>
      <c r="T23" s="25" t="s">
        <v>70</v>
      </c>
      <c r="U23">
        <v>190</v>
      </c>
      <c r="V23">
        <v>190</v>
      </c>
      <c r="W23">
        <v>215</v>
      </c>
      <c r="X23">
        <v>285</v>
      </c>
      <c r="Y23">
        <f t="shared" si="1"/>
        <v>880</v>
      </c>
    </row>
    <row r="24" spans="2:25" x14ac:dyDescent="0.2">
      <c r="C24" s="18" t="s">
        <v>41</v>
      </c>
      <c r="D24" s="19">
        <v>1225</v>
      </c>
      <c r="E24" s="19">
        <v>1010</v>
      </c>
      <c r="F24" s="20">
        <v>67.3</v>
      </c>
      <c r="G24" s="19">
        <f>D24-E24</f>
        <v>215</v>
      </c>
      <c r="H24" s="20">
        <f t="shared" si="2"/>
        <v>17.551020408163264</v>
      </c>
      <c r="T24" s="25" t="s">
        <v>71</v>
      </c>
      <c r="Y24">
        <f t="shared" si="1"/>
        <v>0</v>
      </c>
    </row>
    <row r="25" spans="2:25" x14ac:dyDescent="0.2">
      <c r="C25" s="18" t="s">
        <v>42</v>
      </c>
      <c r="D25" s="19">
        <v>1615</v>
      </c>
      <c r="E25" s="19">
        <v>1435</v>
      </c>
      <c r="F25" s="20">
        <v>75.099999999999994</v>
      </c>
      <c r="G25" s="19">
        <f>D25-E25</f>
        <v>180</v>
      </c>
      <c r="H25" s="20">
        <f t="shared" si="2"/>
        <v>11.145510835913312</v>
      </c>
      <c r="T25" s="25" t="s">
        <v>43</v>
      </c>
      <c r="Y25">
        <f t="shared" si="1"/>
        <v>0</v>
      </c>
    </row>
    <row r="26" spans="2:25" x14ac:dyDescent="0.2">
      <c r="C26" s="9"/>
      <c r="D26" s="7"/>
      <c r="E26" s="7"/>
      <c r="F26" s="17"/>
      <c r="G26" s="7"/>
      <c r="H26" s="17"/>
      <c r="T26" s="25" t="s">
        <v>70</v>
      </c>
      <c r="Y26">
        <f t="shared" si="1"/>
        <v>0</v>
      </c>
    </row>
    <row r="27" spans="2:25" x14ac:dyDescent="0.2">
      <c r="C27" s="9" t="s">
        <v>17</v>
      </c>
      <c r="D27" s="7">
        <f>E27+G27</f>
        <v>2835</v>
      </c>
      <c r="E27" s="7">
        <v>2620</v>
      </c>
      <c r="F27" s="17">
        <v>92.5</v>
      </c>
      <c r="G27" s="7">
        <v>215</v>
      </c>
      <c r="H27" s="17">
        <f t="shared" si="2"/>
        <v>7.5837742504409169</v>
      </c>
      <c r="T27" s="25" t="s">
        <v>71</v>
      </c>
      <c r="U27">
        <v>85</v>
      </c>
      <c r="V27">
        <v>85</v>
      </c>
      <c r="W27">
        <v>65</v>
      </c>
      <c r="X27">
        <v>130</v>
      </c>
      <c r="Y27">
        <f t="shared" si="1"/>
        <v>365</v>
      </c>
    </row>
    <row r="28" spans="2:25" x14ac:dyDescent="0.2">
      <c r="C28" s="18" t="s">
        <v>41</v>
      </c>
      <c r="D28" s="19">
        <v>2855</v>
      </c>
      <c r="E28" s="19">
        <v>2715</v>
      </c>
      <c r="F28" s="20">
        <v>89.5</v>
      </c>
      <c r="G28" s="19">
        <v>140</v>
      </c>
      <c r="H28" s="20">
        <f t="shared" si="2"/>
        <v>4.9036777583187394</v>
      </c>
      <c r="T28" s="25"/>
      <c r="Y28">
        <f t="shared" si="1"/>
        <v>0</v>
      </c>
    </row>
    <row r="29" spans="2:25" x14ac:dyDescent="0.2">
      <c r="C29" s="18" t="s">
        <v>42</v>
      </c>
      <c r="D29" s="19">
        <v>3150</v>
      </c>
      <c r="E29" s="19">
        <v>2960</v>
      </c>
      <c r="F29" s="20">
        <v>82.8</v>
      </c>
      <c r="G29" s="19">
        <v>190</v>
      </c>
      <c r="H29" s="20">
        <f t="shared" si="2"/>
        <v>6.0317460317460316</v>
      </c>
      <c r="T29" s="25"/>
      <c r="Y29">
        <f t="shared" si="1"/>
        <v>0</v>
      </c>
    </row>
    <row r="30" spans="2:25" x14ac:dyDescent="0.2">
      <c r="C30" s="9"/>
      <c r="D30" s="7"/>
      <c r="E30" s="7"/>
      <c r="F30" s="17"/>
      <c r="G30" s="7"/>
      <c r="H30" s="17"/>
      <c r="T30" s="25"/>
      <c r="Y30">
        <f t="shared" si="1"/>
        <v>0</v>
      </c>
    </row>
    <row r="31" spans="2:25" x14ac:dyDescent="0.2">
      <c r="C31" s="9" t="s">
        <v>18</v>
      </c>
      <c r="D31" s="7">
        <f>E31+G31</f>
        <v>2105</v>
      </c>
      <c r="E31" s="7">
        <v>2030</v>
      </c>
      <c r="F31" s="17">
        <v>90.1</v>
      </c>
      <c r="G31" s="7">
        <v>75</v>
      </c>
      <c r="H31" s="17">
        <f t="shared" si="2"/>
        <v>3.5629453681710213</v>
      </c>
      <c r="T31" s="25"/>
    </row>
    <row r="32" spans="2:25" x14ac:dyDescent="0.2">
      <c r="C32" s="18" t="s">
        <v>41</v>
      </c>
      <c r="D32" s="19">
        <v>1880</v>
      </c>
      <c r="E32" s="19">
        <v>1795</v>
      </c>
      <c r="F32" s="20">
        <v>89.5</v>
      </c>
      <c r="G32" s="19">
        <v>85</v>
      </c>
      <c r="H32" s="20">
        <f t="shared" si="2"/>
        <v>4.5212765957446814</v>
      </c>
      <c r="T32" s="25"/>
      <c r="Y32">
        <f t="shared" ref="Y32:Y46" si="3">SUM(U32:X32)</f>
        <v>0</v>
      </c>
    </row>
    <row r="33" spans="2:25" x14ac:dyDescent="0.2">
      <c r="C33" s="18" t="s">
        <v>42</v>
      </c>
      <c r="D33" s="19">
        <v>2100</v>
      </c>
      <c r="E33" s="19">
        <v>2005</v>
      </c>
      <c r="F33" s="20">
        <v>82.5</v>
      </c>
      <c r="G33" s="19">
        <v>95</v>
      </c>
      <c r="H33" s="20">
        <f t="shared" si="2"/>
        <v>4.5238095238095237</v>
      </c>
      <c r="T33" s="25"/>
      <c r="Y33">
        <f t="shared" si="3"/>
        <v>0</v>
      </c>
    </row>
    <row r="34" spans="2:25" x14ac:dyDescent="0.2">
      <c r="C34" s="9"/>
      <c r="D34" s="7"/>
      <c r="E34" s="7"/>
      <c r="F34" s="17"/>
      <c r="G34" s="7"/>
      <c r="H34" s="17"/>
      <c r="T34" s="25"/>
      <c r="Y34">
        <f t="shared" si="3"/>
        <v>0</v>
      </c>
    </row>
    <row r="35" spans="2:25" x14ac:dyDescent="0.2">
      <c r="C35" s="9" t="s">
        <v>19</v>
      </c>
      <c r="D35" s="7">
        <f>E35+G35</f>
        <v>3025</v>
      </c>
      <c r="E35" s="7">
        <v>2710</v>
      </c>
      <c r="F35" s="17">
        <v>63.2</v>
      </c>
      <c r="G35" s="7">
        <v>315</v>
      </c>
      <c r="H35" s="17">
        <f t="shared" si="2"/>
        <v>10.413223140495868</v>
      </c>
      <c r="S35" s="1">
        <v>1994</v>
      </c>
      <c r="T35" s="25"/>
    </row>
    <row r="36" spans="2:25" x14ac:dyDescent="0.2">
      <c r="C36" s="18" t="s">
        <v>41</v>
      </c>
      <c r="D36" s="19">
        <v>2500</v>
      </c>
      <c r="E36" s="19">
        <v>2235</v>
      </c>
      <c r="F36" s="20">
        <v>71.099999999999994</v>
      </c>
      <c r="G36" s="19">
        <v>265</v>
      </c>
      <c r="H36" s="20">
        <f t="shared" si="2"/>
        <v>10.6</v>
      </c>
      <c r="T36" s="25"/>
      <c r="Y36">
        <f t="shared" si="3"/>
        <v>0</v>
      </c>
    </row>
    <row r="37" spans="2:25" x14ac:dyDescent="0.2">
      <c r="C37" s="18" t="s">
        <v>42</v>
      </c>
      <c r="D37" s="19">
        <v>1910</v>
      </c>
      <c r="E37" s="19">
        <v>1835</v>
      </c>
      <c r="F37" s="20">
        <v>61.6</v>
      </c>
      <c r="G37" s="19">
        <v>75</v>
      </c>
      <c r="H37" s="20">
        <f t="shared" si="2"/>
        <v>3.9267015706806281</v>
      </c>
      <c r="T37" s="25"/>
      <c r="Y37">
        <f t="shared" si="3"/>
        <v>0</v>
      </c>
    </row>
    <row r="38" spans="2:25" x14ac:dyDescent="0.2">
      <c r="C38" s="9"/>
      <c r="T38" s="25" t="s">
        <v>43</v>
      </c>
      <c r="U38">
        <v>370</v>
      </c>
      <c r="V38">
        <v>235</v>
      </c>
      <c r="W38">
        <v>165</v>
      </c>
      <c r="X38">
        <v>255</v>
      </c>
      <c r="Y38">
        <f t="shared" si="3"/>
        <v>1025</v>
      </c>
    </row>
    <row r="39" spans="2:25" x14ac:dyDescent="0.2">
      <c r="B39" s="16">
        <v>1994</v>
      </c>
      <c r="C39" s="9" t="s">
        <v>40</v>
      </c>
      <c r="D39" s="19">
        <f t="shared" ref="D39:E41" si="4">D43+D47+D51+D55</f>
        <v>10635</v>
      </c>
      <c r="E39" s="19">
        <f t="shared" si="4"/>
        <v>10010</v>
      </c>
      <c r="F39" s="17">
        <v>80.7</v>
      </c>
      <c r="G39" s="7">
        <v>625</v>
      </c>
      <c r="H39" s="17">
        <f>G39/D39*100</f>
        <v>5.8768218147625761</v>
      </c>
      <c r="T39" s="25" t="s">
        <v>70</v>
      </c>
      <c r="U39">
        <v>175</v>
      </c>
      <c r="V39">
        <v>100</v>
      </c>
      <c r="W39">
        <v>155</v>
      </c>
      <c r="X39">
        <v>195</v>
      </c>
      <c r="Y39">
        <f t="shared" si="3"/>
        <v>625</v>
      </c>
    </row>
    <row r="40" spans="2:25" x14ac:dyDescent="0.2">
      <c r="B40" s="16"/>
      <c r="C40" s="18" t="s">
        <v>41</v>
      </c>
      <c r="D40" s="19">
        <f t="shared" si="4"/>
        <v>8870</v>
      </c>
      <c r="E40" s="19">
        <f t="shared" si="4"/>
        <v>8325</v>
      </c>
      <c r="F40" s="20">
        <v>82.8</v>
      </c>
      <c r="G40" s="19">
        <f>G44+G48+G52+G56</f>
        <v>545</v>
      </c>
      <c r="H40" s="20">
        <f>G40/D40*100</f>
        <v>6.1443066516347242</v>
      </c>
      <c r="T40" s="25"/>
      <c r="Y40">
        <f t="shared" si="3"/>
        <v>0</v>
      </c>
    </row>
    <row r="41" spans="2:25" x14ac:dyDescent="0.2">
      <c r="B41" s="16"/>
      <c r="C41" s="18" t="s">
        <v>42</v>
      </c>
      <c r="D41" s="19">
        <f t="shared" si="4"/>
        <v>8985</v>
      </c>
      <c r="E41" s="19">
        <f t="shared" si="4"/>
        <v>8505</v>
      </c>
      <c r="F41" s="20">
        <v>74.2</v>
      </c>
      <c r="G41" s="19">
        <f>G45+G49+G53+G57</f>
        <v>480</v>
      </c>
      <c r="H41" s="20">
        <f>G41/D41*100</f>
        <v>5.342237061769616</v>
      </c>
      <c r="T41" s="25"/>
      <c r="Y41">
        <f t="shared" si="3"/>
        <v>0</v>
      </c>
    </row>
    <row r="42" spans="2:25" x14ac:dyDescent="0.2">
      <c r="B42" s="16"/>
      <c r="C42" s="9"/>
      <c r="D42" s="7"/>
      <c r="E42" s="7"/>
      <c r="F42" s="17"/>
      <c r="G42" s="7"/>
      <c r="H42" s="17"/>
      <c r="T42" s="25"/>
      <c r="Y42">
        <f t="shared" si="3"/>
        <v>0</v>
      </c>
    </row>
    <row r="43" spans="2:25" x14ac:dyDescent="0.2">
      <c r="C43" s="9" t="s">
        <v>16</v>
      </c>
      <c r="D43" s="7">
        <f>E43+G43</f>
        <v>2270</v>
      </c>
      <c r="E43" s="7">
        <v>2025</v>
      </c>
      <c r="F43" s="17">
        <v>78.400000000000006</v>
      </c>
      <c r="G43" s="7">
        <v>245</v>
      </c>
      <c r="H43" s="17">
        <f t="shared" ref="H43:H57" si="5">G43/D43*100</f>
        <v>10.79295154185022</v>
      </c>
      <c r="T43" s="25" t="s">
        <v>71</v>
      </c>
      <c r="U43">
        <v>195</v>
      </c>
      <c r="V43">
        <v>135</v>
      </c>
      <c r="W43">
        <v>10</v>
      </c>
      <c r="X43">
        <v>60</v>
      </c>
      <c r="Y43">
        <f t="shared" si="3"/>
        <v>400</v>
      </c>
    </row>
    <row r="44" spans="2:25" x14ac:dyDescent="0.2">
      <c r="C44" s="18" t="s">
        <v>41</v>
      </c>
      <c r="D44" s="19">
        <v>1250</v>
      </c>
      <c r="E44" s="19">
        <v>1055</v>
      </c>
      <c r="F44" s="20">
        <v>63.7</v>
      </c>
      <c r="G44" s="19">
        <v>195</v>
      </c>
      <c r="H44" s="20">
        <f t="shared" si="5"/>
        <v>15.6</v>
      </c>
      <c r="T44" s="25"/>
      <c r="Y44">
        <f t="shared" si="3"/>
        <v>0</v>
      </c>
    </row>
    <row r="45" spans="2:25" x14ac:dyDescent="0.2">
      <c r="C45" s="18" t="s">
        <v>42</v>
      </c>
      <c r="D45" s="19">
        <v>1870</v>
      </c>
      <c r="E45" s="19">
        <v>1625</v>
      </c>
      <c r="F45" s="20">
        <v>70.7</v>
      </c>
      <c r="G45" s="19">
        <v>245</v>
      </c>
      <c r="H45" s="20">
        <f t="shared" si="5"/>
        <v>13.101604278074866</v>
      </c>
      <c r="T45" s="25"/>
      <c r="Y45">
        <f t="shared" si="3"/>
        <v>0</v>
      </c>
    </row>
    <row r="46" spans="2:25" x14ac:dyDescent="0.2">
      <c r="C46" s="9"/>
      <c r="D46" s="7"/>
      <c r="E46" s="7"/>
      <c r="F46" s="17"/>
      <c r="G46" s="7"/>
      <c r="H46" s="17"/>
      <c r="T46" s="25"/>
      <c r="Y46">
        <f t="shared" si="3"/>
        <v>0</v>
      </c>
    </row>
    <row r="47" spans="2:25" x14ac:dyDescent="0.2">
      <c r="C47" s="9" t="s">
        <v>17</v>
      </c>
      <c r="D47" s="7">
        <f>E47+G47</f>
        <v>2955</v>
      </c>
      <c r="E47" s="7">
        <v>2865</v>
      </c>
      <c r="F47" s="17">
        <v>95.3</v>
      </c>
      <c r="G47" s="7">
        <v>90</v>
      </c>
      <c r="H47" s="17">
        <f t="shared" si="5"/>
        <v>3.0456852791878175</v>
      </c>
      <c r="T47" s="25"/>
    </row>
    <row r="48" spans="2:25" x14ac:dyDescent="0.2">
      <c r="C48" s="18" t="s">
        <v>41</v>
      </c>
      <c r="D48" s="19">
        <v>3060</v>
      </c>
      <c r="E48" s="19">
        <v>2905</v>
      </c>
      <c r="F48" s="20">
        <v>89.8</v>
      </c>
      <c r="G48" s="19">
        <v>155</v>
      </c>
      <c r="H48" s="20">
        <f t="shared" si="5"/>
        <v>5.0653594771241828</v>
      </c>
      <c r="T48" s="25"/>
      <c r="Y48">
        <f t="shared" ref="Y48:Y59" si="6">SUM(U48:X48)</f>
        <v>0</v>
      </c>
    </row>
    <row r="49" spans="2:25" x14ac:dyDescent="0.2">
      <c r="C49" s="18" t="s">
        <v>42</v>
      </c>
      <c r="D49" s="19">
        <v>3080</v>
      </c>
      <c r="E49" s="19">
        <v>2980</v>
      </c>
      <c r="F49" s="20">
        <v>90.7</v>
      </c>
      <c r="G49" s="19">
        <v>100</v>
      </c>
      <c r="H49" s="20">
        <f t="shared" si="5"/>
        <v>3.2467532467532463</v>
      </c>
      <c r="T49" s="25"/>
      <c r="Y49">
        <f t="shared" si="6"/>
        <v>0</v>
      </c>
    </row>
    <row r="50" spans="2:25" x14ac:dyDescent="0.2">
      <c r="C50" s="9"/>
      <c r="D50" s="7"/>
      <c r="E50" s="7"/>
      <c r="F50" s="17"/>
      <c r="G50" s="7"/>
      <c r="H50" s="17"/>
      <c r="T50" s="25"/>
      <c r="Y50">
        <f t="shared" si="6"/>
        <v>0</v>
      </c>
    </row>
    <row r="51" spans="2:25" x14ac:dyDescent="0.2">
      <c r="C51" s="9" t="s">
        <v>18</v>
      </c>
      <c r="D51" s="7">
        <f>E51+G51</f>
        <v>2350</v>
      </c>
      <c r="E51" s="7">
        <v>2225</v>
      </c>
      <c r="F51" s="17">
        <v>92.5</v>
      </c>
      <c r="G51" s="7">
        <f>SUM(G52:G53)</f>
        <v>125</v>
      </c>
      <c r="H51" s="17">
        <f t="shared" si="5"/>
        <v>5.3191489361702127</v>
      </c>
      <c r="S51" s="1">
        <v>1995</v>
      </c>
      <c r="T51" s="25"/>
    </row>
    <row r="52" spans="2:25" x14ac:dyDescent="0.2">
      <c r="C52" s="18" t="s">
        <v>41</v>
      </c>
      <c r="D52" s="19">
        <v>2015</v>
      </c>
      <c r="E52" s="19">
        <v>1985</v>
      </c>
      <c r="F52" s="20">
        <v>95</v>
      </c>
      <c r="G52" s="19">
        <v>30</v>
      </c>
      <c r="H52" s="20">
        <f t="shared" si="5"/>
        <v>1.4888337468982631</v>
      </c>
      <c r="T52" s="25"/>
      <c r="Y52">
        <f t="shared" si="6"/>
        <v>0</v>
      </c>
    </row>
    <row r="53" spans="2:25" x14ac:dyDescent="0.2">
      <c r="C53" s="18" t="s">
        <v>42</v>
      </c>
      <c r="D53" s="19">
        <v>2370</v>
      </c>
      <c r="E53" s="19">
        <v>2275</v>
      </c>
      <c r="F53" s="20">
        <v>82.7</v>
      </c>
      <c r="G53" s="19">
        <v>95</v>
      </c>
      <c r="H53" s="20">
        <f t="shared" si="5"/>
        <v>4.0084388185654012</v>
      </c>
      <c r="T53" s="25"/>
      <c r="Y53">
        <f t="shared" si="6"/>
        <v>0</v>
      </c>
    </row>
    <row r="54" spans="2:25" x14ac:dyDescent="0.2">
      <c r="C54" s="9"/>
      <c r="D54" s="7"/>
      <c r="E54" s="7"/>
      <c r="F54" s="17"/>
      <c r="G54" s="7"/>
      <c r="H54" s="17"/>
      <c r="T54" s="25"/>
      <c r="Y54">
        <f t="shared" si="6"/>
        <v>0</v>
      </c>
    </row>
    <row r="55" spans="2:25" x14ac:dyDescent="0.2">
      <c r="C55" s="9" t="s">
        <v>19</v>
      </c>
      <c r="D55" s="7">
        <f>E55+G55</f>
        <v>3060</v>
      </c>
      <c r="E55" s="7">
        <v>2895</v>
      </c>
      <c r="F55" s="17">
        <v>65.8</v>
      </c>
      <c r="G55" s="7">
        <v>165</v>
      </c>
      <c r="H55" s="17">
        <f t="shared" si="5"/>
        <v>5.3921568627450984</v>
      </c>
      <c r="T55" s="25" t="s">
        <v>43</v>
      </c>
      <c r="U55">
        <v>265</v>
      </c>
      <c r="V55">
        <v>345</v>
      </c>
      <c r="W55">
        <v>35</v>
      </c>
      <c r="X55">
        <v>335</v>
      </c>
      <c r="Y55">
        <f t="shared" si="6"/>
        <v>980</v>
      </c>
    </row>
    <row r="56" spans="2:25" x14ac:dyDescent="0.2">
      <c r="C56" s="18" t="s">
        <v>41</v>
      </c>
      <c r="D56" s="19">
        <v>2545</v>
      </c>
      <c r="E56" s="19">
        <v>2380</v>
      </c>
      <c r="F56" s="20">
        <v>77.400000000000006</v>
      </c>
      <c r="G56" s="19">
        <v>165</v>
      </c>
      <c r="H56" s="20">
        <f t="shared" si="5"/>
        <v>6.4833005893909625</v>
      </c>
      <c r="T56" s="25" t="s">
        <v>70</v>
      </c>
      <c r="Y56">
        <f t="shared" si="6"/>
        <v>0</v>
      </c>
    </row>
    <row r="57" spans="2:25" x14ac:dyDescent="0.2">
      <c r="C57" s="18" t="s">
        <v>42</v>
      </c>
      <c r="D57" s="19">
        <v>1665</v>
      </c>
      <c r="E57" s="19">
        <v>1625</v>
      </c>
      <c r="F57" s="20">
        <v>52</v>
      </c>
      <c r="G57" s="19">
        <v>40</v>
      </c>
      <c r="H57" s="20">
        <f t="shared" si="5"/>
        <v>2.4024024024024024</v>
      </c>
      <c r="T57" s="25"/>
      <c r="Y57">
        <f t="shared" si="6"/>
        <v>0</v>
      </c>
    </row>
    <row r="58" spans="2:25" x14ac:dyDescent="0.2">
      <c r="C58" s="9"/>
      <c r="T58" s="25" t="s">
        <v>70</v>
      </c>
      <c r="U58">
        <v>185</v>
      </c>
      <c r="V58">
        <v>230</v>
      </c>
      <c r="W58">
        <v>35</v>
      </c>
      <c r="X58">
        <v>255</v>
      </c>
      <c r="Y58">
        <f t="shared" si="6"/>
        <v>705</v>
      </c>
    </row>
    <row r="59" spans="2:25" x14ac:dyDescent="0.2">
      <c r="B59" s="16">
        <v>1995</v>
      </c>
      <c r="C59" s="9" t="s">
        <v>40</v>
      </c>
      <c r="D59" s="7">
        <f>D65+D84+D88+D92</f>
        <v>11195</v>
      </c>
      <c r="E59" s="7">
        <v>10490</v>
      </c>
      <c r="F59" s="17">
        <v>82.7</v>
      </c>
      <c r="G59" s="7">
        <v>705</v>
      </c>
      <c r="H59" s="17">
        <f>G59/D59*100</f>
        <v>6.2974542206342115</v>
      </c>
      <c r="T59" s="25" t="s">
        <v>71</v>
      </c>
      <c r="U59">
        <v>80</v>
      </c>
      <c r="V59">
        <v>115</v>
      </c>
      <c r="W59">
        <v>0</v>
      </c>
      <c r="X59">
        <v>80</v>
      </c>
      <c r="Y59">
        <f t="shared" si="6"/>
        <v>275</v>
      </c>
    </row>
    <row r="60" spans="2:25" x14ac:dyDescent="0.2">
      <c r="B60" s="16"/>
      <c r="C60" s="9"/>
      <c r="D60" s="7"/>
      <c r="E60" s="7"/>
      <c r="F60" s="17"/>
      <c r="G60" s="7"/>
      <c r="H60" s="17"/>
      <c r="T60" s="25"/>
    </row>
    <row r="61" spans="2:25" x14ac:dyDescent="0.2">
      <c r="B61" s="16"/>
      <c r="C61" s="9"/>
      <c r="D61" s="7"/>
      <c r="E61" s="7"/>
      <c r="F61" s="17"/>
      <c r="G61" s="7"/>
      <c r="H61" s="17"/>
      <c r="T61" s="25"/>
    </row>
    <row r="62" spans="2:25" outlineLevel="1" x14ac:dyDescent="0.2">
      <c r="B62" s="16"/>
      <c r="C62" s="18" t="s">
        <v>41</v>
      </c>
      <c r="D62" s="19">
        <f>E62+G62</f>
        <v>5345</v>
      </c>
      <c r="E62" s="19">
        <v>4960</v>
      </c>
      <c r="F62" s="20">
        <v>85.1</v>
      </c>
      <c r="G62" s="19">
        <v>385</v>
      </c>
      <c r="H62" s="20">
        <f>G62/D62*100</f>
        <v>7.2029934518241339</v>
      </c>
      <c r="S62" s="27" t="s">
        <v>72</v>
      </c>
      <c r="T62" s="25"/>
    </row>
    <row r="63" spans="2:25" outlineLevel="1" x14ac:dyDescent="0.2">
      <c r="B63" s="16"/>
      <c r="C63" s="18" t="s">
        <v>42</v>
      </c>
      <c r="D63" s="19">
        <f>E63+G63</f>
        <v>5850</v>
      </c>
      <c r="E63" s="19">
        <v>5530</v>
      </c>
      <c r="F63" s="20">
        <v>80.599999999999994</v>
      </c>
      <c r="G63" s="19">
        <v>320</v>
      </c>
      <c r="H63" s="20">
        <f>G63/D63*100</f>
        <v>5.4700854700854702</v>
      </c>
      <c r="T63" s="25"/>
    </row>
    <row r="64" spans="2:25" outlineLevel="1" x14ac:dyDescent="0.2">
      <c r="B64" s="16"/>
      <c r="C64" s="18"/>
      <c r="D64" s="19"/>
      <c r="E64" s="19"/>
      <c r="F64" s="20"/>
      <c r="G64" s="19"/>
      <c r="H64" s="20"/>
      <c r="S64" s="33" t="s">
        <v>73</v>
      </c>
    </row>
    <row r="65" spans="3:25" x14ac:dyDescent="0.2">
      <c r="C65" s="9" t="s">
        <v>16</v>
      </c>
      <c r="D65" s="7">
        <f>SUM(D68:D71)</f>
        <v>2295</v>
      </c>
      <c r="E65" s="7">
        <f>SUM(E68:E71)</f>
        <v>2005</v>
      </c>
      <c r="F65" s="17">
        <v>78.7</v>
      </c>
      <c r="G65" s="7">
        <f>SUM(G68:G71)</f>
        <v>290</v>
      </c>
      <c r="H65" s="17">
        <f>G65/D65*100</f>
        <v>12.636165577342048</v>
      </c>
      <c r="S65" s="33"/>
      <c r="T65" s="25" t="s">
        <v>70</v>
      </c>
      <c r="U65">
        <v>105</v>
      </c>
      <c r="V65">
        <v>110</v>
      </c>
      <c r="W65">
        <v>0</v>
      </c>
      <c r="X65">
        <v>115</v>
      </c>
      <c r="Y65">
        <f t="shared" ref="Y65:Y72" si="7">SUM(U65:X65)</f>
        <v>330</v>
      </c>
    </row>
    <row r="66" spans="3:25" x14ac:dyDescent="0.2">
      <c r="C66" s="9"/>
      <c r="D66" s="7"/>
      <c r="E66" s="7"/>
      <c r="F66" s="17"/>
      <c r="G66" s="7"/>
      <c r="H66" s="17"/>
      <c r="S66" s="33"/>
      <c r="T66" s="25" t="s">
        <v>71</v>
      </c>
      <c r="U66">
        <v>30</v>
      </c>
      <c r="V66">
        <v>55</v>
      </c>
      <c r="W66">
        <v>0</v>
      </c>
      <c r="X66">
        <v>10</v>
      </c>
      <c r="Y66">
        <f t="shared" si="7"/>
        <v>95</v>
      </c>
    </row>
    <row r="67" spans="3:25" x14ac:dyDescent="0.2">
      <c r="C67" s="9"/>
      <c r="D67" s="7"/>
      <c r="E67" s="7"/>
      <c r="F67" s="17"/>
      <c r="G67" s="7"/>
      <c r="H67" s="17"/>
      <c r="S67" s="40" t="s">
        <v>74</v>
      </c>
      <c r="T67" s="25"/>
    </row>
    <row r="68" spans="3:25" outlineLevel="1" x14ac:dyDescent="0.2">
      <c r="C68" s="18" t="s">
        <v>41</v>
      </c>
      <c r="D68" s="19">
        <f>E68+G68</f>
        <v>1100</v>
      </c>
      <c r="E68" s="19">
        <v>970</v>
      </c>
      <c r="F68" s="20">
        <v>79.400000000000006</v>
      </c>
      <c r="G68" s="19">
        <v>130</v>
      </c>
      <c r="H68" s="20">
        <f>G68/D68*100</f>
        <v>11.818181818181818</v>
      </c>
      <c r="S68" s="40"/>
      <c r="T68" s="25" t="s">
        <v>70</v>
      </c>
      <c r="U68">
        <v>80</v>
      </c>
      <c r="V68">
        <v>110</v>
      </c>
      <c r="W68">
        <v>20</v>
      </c>
      <c r="X68">
        <v>75</v>
      </c>
      <c r="Y68">
        <f t="shared" si="7"/>
        <v>285</v>
      </c>
    </row>
    <row r="69" spans="3:25" outlineLevel="1" x14ac:dyDescent="0.2">
      <c r="C69" s="18"/>
      <c r="D69" s="19"/>
      <c r="E69" s="19"/>
      <c r="F69" s="20"/>
      <c r="G69" s="19"/>
      <c r="H69" s="20"/>
      <c r="S69" s="40"/>
      <c r="T69" s="25" t="s">
        <v>71</v>
      </c>
      <c r="U69">
        <v>30</v>
      </c>
      <c r="V69">
        <v>60</v>
      </c>
      <c r="W69">
        <v>0</v>
      </c>
      <c r="X69">
        <v>70</v>
      </c>
      <c r="Y69">
        <f t="shared" si="7"/>
        <v>160</v>
      </c>
    </row>
    <row r="70" spans="3:25" outlineLevel="1" x14ac:dyDescent="0.2">
      <c r="C70" s="18"/>
      <c r="D70" s="19"/>
      <c r="E70" s="19"/>
      <c r="F70" s="20"/>
      <c r="G70" s="19"/>
      <c r="H70" s="20"/>
      <c r="S70" s="41" t="s">
        <v>75</v>
      </c>
    </row>
    <row r="71" spans="3:25" outlineLevel="1" x14ac:dyDescent="0.2">
      <c r="C71" s="18" t="s">
        <v>42</v>
      </c>
      <c r="D71" s="19">
        <f>E71+G71</f>
        <v>1195</v>
      </c>
      <c r="E71" s="19">
        <v>1035</v>
      </c>
      <c r="F71" s="20">
        <v>78.099999999999994</v>
      </c>
      <c r="G71" s="19">
        <v>160</v>
      </c>
      <c r="H71" s="20">
        <f>G71/D71*100</f>
        <v>13.389121338912133</v>
      </c>
      <c r="T71" s="25" t="s">
        <v>70</v>
      </c>
      <c r="U71" s="25">
        <v>0</v>
      </c>
      <c r="V71" s="25">
        <v>10</v>
      </c>
      <c r="W71" s="25">
        <v>15</v>
      </c>
      <c r="X71" s="25">
        <v>65</v>
      </c>
      <c r="Y71">
        <f t="shared" si="7"/>
        <v>90</v>
      </c>
    </row>
    <row r="72" spans="3:25" outlineLevel="1" x14ac:dyDescent="0.2">
      <c r="C72" s="18"/>
      <c r="D72" s="19"/>
      <c r="E72" s="19"/>
      <c r="F72" s="20"/>
      <c r="G72" s="19"/>
      <c r="H72" s="20"/>
      <c r="T72" s="25" t="s">
        <v>71</v>
      </c>
      <c r="U72">
        <v>15</v>
      </c>
      <c r="V72">
        <v>0</v>
      </c>
      <c r="W72">
        <v>0</v>
      </c>
      <c r="X72">
        <v>0</v>
      </c>
      <c r="Y72">
        <f t="shared" si="7"/>
        <v>15</v>
      </c>
    </row>
    <row r="73" spans="3:25" outlineLevel="1" x14ac:dyDescent="0.2">
      <c r="C73" s="18"/>
      <c r="D73" s="19"/>
      <c r="E73" s="19"/>
      <c r="F73" s="20"/>
      <c r="G73" s="19"/>
      <c r="H73" s="20"/>
      <c r="S73" s="25"/>
      <c r="T73" s="25"/>
    </row>
    <row r="74" spans="3:25" outlineLevel="1" x14ac:dyDescent="0.2">
      <c r="C74" s="18"/>
      <c r="D74" s="19"/>
      <c r="E74" s="19"/>
      <c r="F74" s="20"/>
      <c r="G74" s="19"/>
      <c r="H74" s="20"/>
      <c r="S74" s="3"/>
      <c r="T74" s="3"/>
      <c r="U74" s="3"/>
      <c r="V74" s="3"/>
      <c r="W74" s="3"/>
      <c r="X74" s="3"/>
      <c r="Y74" s="3"/>
    </row>
    <row r="75" spans="3:25" outlineLevel="1" x14ac:dyDescent="0.2">
      <c r="C75" s="18"/>
      <c r="D75" s="19"/>
      <c r="E75" s="19"/>
      <c r="F75" s="20"/>
      <c r="G75" s="19"/>
      <c r="H75" s="20"/>
      <c r="S75" s="25"/>
      <c r="T75" s="25"/>
      <c r="U75" s="25"/>
      <c r="V75" s="25"/>
      <c r="W75" s="25"/>
      <c r="X75" s="25"/>
      <c r="Y75" s="25"/>
    </row>
    <row r="76" spans="3:25" outlineLevel="1" x14ac:dyDescent="0.2">
      <c r="C76" s="18"/>
      <c r="D76" s="19"/>
      <c r="E76" s="19"/>
      <c r="F76" s="20"/>
      <c r="G76" s="19"/>
      <c r="H76" s="20"/>
      <c r="S76" s="25"/>
      <c r="T76" s="25"/>
      <c r="U76" s="25"/>
      <c r="V76" s="25"/>
      <c r="W76" s="25"/>
      <c r="X76" s="25"/>
      <c r="Y76" s="25"/>
    </row>
    <row r="77" spans="3:25" outlineLevel="1" x14ac:dyDescent="0.2">
      <c r="C77" s="18"/>
      <c r="D77" s="19"/>
      <c r="E77" s="19"/>
      <c r="F77" s="20"/>
      <c r="G77" s="19"/>
      <c r="H77" s="20"/>
      <c r="S77" s="25"/>
      <c r="T77" s="25"/>
      <c r="U77" s="25"/>
      <c r="V77" s="25"/>
      <c r="W77" s="25"/>
      <c r="X77" s="25"/>
      <c r="Y77" s="25"/>
    </row>
    <row r="78" spans="3:25" outlineLevel="1" x14ac:dyDescent="0.2">
      <c r="C78" s="18"/>
      <c r="D78" s="19"/>
      <c r="E78" s="19"/>
      <c r="F78" s="20"/>
      <c r="G78" s="19"/>
      <c r="H78" s="20"/>
      <c r="S78" s="25"/>
      <c r="T78" s="25"/>
      <c r="U78" s="25"/>
      <c r="V78" s="25"/>
      <c r="W78" s="25"/>
      <c r="X78" s="25"/>
      <c r="Y78" s="25"/>
    </row>
    <row r="79" spans="3:25" outlineLevel="1" x14ac:dyDescent="0.2">
      <c r="C79" s="18"/>
      <c r="D79" s="19"/>
      <c r="E79" s="19"/>
      <c r="F79" s="20"/>
      <c r="G79" s="19"/>
      <c r="H79" s="20"/>
      <c r="S79" s="25"/>
      <c r="T79" s="25"/>
      <c r="U79" s="25"/>
      <c r="V79" s="25"/>
      <c r="W79" s="25"/>
      <c r="X79" s="25"/>
      <c r="Y79" s="25"/>
    </row>
    <row r="80" spans="3:25" outlineLevel="1" x14ac:dyDescent="0.2">
      <c r="C80" s="18"/>
      <c r="D80" s="19"/>
      <c r="E80" s="19"/>
      <c r="F80" s="20"/>
      <c r="G80" s="19"/>
      <c r="H80" s="20"/>
      <c r="S80" s="25"/>
      <c r="T80" s="25"/>
      <c r="U80" s="25"/>
      <c r="V80" s="25"/>
      <c r="W80" s="25"/>
      <c r="X80" s="25"/>
      <c r="Y80" s="25"/>
    </row>
    <row r="81" spans="3:25" outlineLevel="1" x14ac:dyDescent="0.2">
      <c r="C81" s="18"/>
      <c r="D81" s="19"/>
      <c r="E81" s="19"/>
      <c r="F81" s="20"/>
      <c r="G81" s="19"/>
      <c r="H81" s="20"/>
      <c r="S81" s="25"/>
      <c r="T81" s="25"/>
      <c r="U81" s="25"/>
      <c r="V81" s="25"/>
      <c r="W81" s="25"/>
      <c r="X81" s="25"/>
      <c r="Y81" s="25"/>
    </row>
    <row r="82" spans="3:25" outlineLevel="1" x14ac:dyDescent="0.2">
      <c r="C82" s="18"/>
      <c r="D82" s="19"/>
      <c r="E82" s="19"/>
      <c r="F82" s="20"/>
      <c r="G82" s="19"/>
      <c r="H82" s="20"/>
      <c r="S82" s="25"/>
      <c r="T82" s="25"/>
      <c r="U82" s="25"/>
      <c r="V82" s="25"/>
      <c r="W82" s="25"/>
      <c r="X82" s="25"/>
      <c r="Y82" s="25"/>
    </row>
    <row r="83" spans="3:25" outlineLevel="1" x14ac:dyDescent="0.2">
      <c r="C83" s="18"/>
      <c r="D83" s="19"/>
      <c r="E83" s="19"/>
      <c r="F83" s="20"/>
      <c r="G83" s="19"/>
      <c r="H83" s="20"/>
      <c r="S83" s="6" t="s">
        <v>76</v>
      </c>
      <c r="T83" s="31"/>
      <c r="U83" s="6"/>
      <c r="V83" s="6"/>
      <c r="W83" s="6"/>
      <c r="X83" s="6"/>
      <c r="Y83" s="6"/>
    </row>
    <row r="84" spans="3:25" x14ac:dyDescent="0.2">
      <c r="C84" s="9" t="s">
        <v>17</v>
      </c>
      <c r="D84" s="7">
        <f>SUM(D85:D86)</f>
        <v>2975</v>
      </c>
      <c r="E84" s="7">
        <f>SUM(E85:E86)</f>
        <v>2780</v>
      </c>
      <c r="F84" s="17">
        <v>96.6</v>
      </c>
      <c r="G84" s="7">
        <f>SUM(G85:G86)</f>
        <v>195</v>
      </c>
      <c r="H84" s="17">
        <f>G84/D84*100</f>
        <v>6.5546218487394965</v>
      </c>
      <c r="T84" s="6"/>
      <c r="U84" s="6"/>
      <c r="V84" s="6"/>
      <c r="W84" s="6"/>
      <c r="X84" s="6"/>
      <c r="Y84" s="6"/>
    </row>
    <row r="85" spans="3:25" outlineLevel="1" x14ac:dyDescent="0.2">
      <c r="C85" s="18" t="s">
        <v>41</v>
      </c>
      <c r="D85" s="19">
        <f>E85+G85</f>
        <v>1410</v>
      </c>
      <c r="E85" s="19">
        <v>1280</v>
      </c>
      <c r="F85" s="20">
        <v>97.9</v>
      </c>
      <c r="G85" s="19">
        <v>130</v>
      </c>
      <c r="H85" s="20">
        <f>G85/D85*100</f>
        <v>9.2198581560283674</v>
      </c>
      <c r="V85" s="42" t="s">
        <v>77</v>
      </c>
    </row>
    <row r="86" spans="3:25" outlineLevel="1" x14ac:dyDescent="0.2">
      <c r="C86" s="18" t="s">
        <v>42</v>
      </c>
      <c r="D86" s="19">
        <f>E86+G86</f>
        <v>1565</v>
      </c>
      <c r="E86" s="19">
        <v>1500</v>
      </c>
      <c r="F86" s="20">
        <v>95.4</v>
      </c>
      <c r="G86" s="19">
        <v>65</v>
      </c>
      <c r="H86" s="20">
        <f>G86/D86*100</f>
        <v>4.1533546325878596</v>
      </c>
      <c r="U86" s="6"/>
      <c r="V86" s="6"/>
    </row>
    <row r="87" spans="3:25" outlineLevel="1" x14ac:dyDescent="0.2">
      <c r="C87" s="18"/>
      <c r="D87" s="19"/>
      <c r="E87" s="19"/>
      <c r="F87" s="20"/>
      <c r="G87" s="19"/>
      <c r="H87" s="20"/>
      <c r="T87" s="25"/>
    </row>
    <row r="88" spans="3:25" x14ac:dyDescent="0.2">
      <c r="C88" s="9" t="s">
        <v>18</v>
      </c>
      <c r="D88" s="7">
        <f>SUM(D89:D90)</f>
        <v>2800</v>
      </c>
      <c r="E88" s="7">
        <f>SUM(E89:E90)</f>
        <v>2710</v>
      </c>
      <c r="F88" s="17">
        <v>94.9</v>
      </c>
      <c r="G88" s="7">
        <f>SUM(G89:G90)</f>
        <v>90</v>
      </c>
      <c r="H88" s="17">
        <f>G88/D88*100</f>
        <v>3.214285714285714</v>
      </c>
      <c r="T88" s="25"/>
    </row>
    <row r="89" spans="3:25" outlineLevel="1" x14ac:dyDescent="0.2">
      <c r="C89" s="18" t="s">
        <v>41</v>
      </c>
      <c r="D89" s="19">
        <f>E89+G89</f>
        <v>1185</v>
      </c>
      <c r="E89" s="19">
        <v>1170</v>
      </c>
      <c r="F89" s="20">
        <v>95.9</v>
      </c>
      <c r="G89" s="19">
        <v>15</v>
      </c>
      <c r="H89" s="20">
        <f>G89/D89*100</f>
        <v>1.2658227848101267</v>
      </c>
      <c r="T89" s="25"/>
    </row>
    <row r="90" spans="3:25" outlineLevel="1" x14ac:dyDescent="0.2">
      <c r="C90" s="18" t="s">
        <v>42</v>
      </c>
      <c r="D90" s="19">
        <f>E90+G90</f>
        <v>1615</v>
      </c>
      <c r="E90" s="19">
        <v>1540</v>
      </c>
      <c r="F90" s="20">
        <v>95.4</v>
      </c>
      <c r="G90" s="19">
        <v>75</v>
      </c>
      <c r="H90" s="20">
        <f>G90/D90*100</f>
        <v>4.643962848297214</v>
      </c>
      <c r="T90" s="25"/>
    </row>
    <row r="91" spans="3:25" outlineLevel="1" x14ac:dyDescent="0.2">
      <c r="C91" s="18"/>
      <c r="D91" s="19"/>
      <c r="E91" s="19"/>
      <c r="F91" s="20"/>
      <c r="G91" s="19"/>
      <c r="H91" s="20"/>
    </row>
    <row r="92" spans="3:25" x14ac:dyDescent="0.2">
      <c r="C92" s="9" t="s">
        <v>19</v>
      </c>
      <c r="D92" s="7">
        <f>SUM(D93:D94)</f>
        <v>3125</v>
      </c>
      <c r="E92" s="7">
        <f>SUM(E93:E94)</f>
        <v>2995</v>
      </c>
      <c r="F92" s="17">
        <v>68.099999999999994</v>
      </c>
      <c r="G92" s="7">
        <f>SUM(G93:G94)</f>
        <v>130</v>
      </c>
      <c r="H92" s="17">
        <f>G92/D92*100</f>
        <v>4.16</v>
      </c>
    </row>
    <row r="93" spans="3:25" outlineLevel="1" x14ac:dyDescent="0.2">
      <c r="C93" s="18" t="s">
        <v>41</v>
      </c>
      <c r="D93" s="19">
        <f>E93+G93</f>
        <v>1650</v>
      </c>
      <c r="E93" s="19">
        <v>1540</v>
      </c>
      <c r="F93" s="20">
        <v>74.2</v>
      </c>
      <c r="G93" s="19">
        <v>110</v>
      </c>
      <c r="H93" s="20">
        <f>G93/D93*100</f>
        <v>6.666666666666667</v>
      </c>
    </row>
    <row r="94" spans="3:25" outlineLevel="1" x14ac:dyDescent="0.2">
      <c r="C94" s="18" t="s">
        <v>42</v>
      </c>
      <c r="D94" s="19">
        <f>E94+G94</f>
        <v>1475</v>
      </c>
      <c r="E94" s="19">
        <v>1455</v>
      </c>
      <c r="F94" s="20">
        <v>62.2</v>
      </c>
      <c r="G94" s="19">
        <v>20</v>
      </c>
      <c r="H94" s="20">
        <f>G94/D94*100</f>
        <v>1.3559322033898304</v>
      </c>
    </row>
    <row r="95" spans="3:25" outlineLevel="1" x14ac:dyDescent="0.2">
      <c r="C95" s="18"/>
      <c r="D95" s="19"/>
      <c r="E95" s="19"/>
      <c r="F95" s="20"/>
      <c r="G95" s="19"/>
      <c r="H95" s="20"/>
    </row>
    <row r="96" spans="3:25" x14ac:dyDescent="0.2">
      <c r="C96" s="18"/>
      <c r="D96" s="19"/>
      <c r="E96" s="19"/>
      <c r="F96" s="20"/>
      <c r="G96" s="19"/>
      <c r="H96" s="20"/>
    </row>
    <row r="97" spans="2:25" x14ac:dyDescent="0.2">
      <c r="B97" s="16">
        <v>1996</v>
      </c>
      <c r="C97" s="9" t="s">
        <v>40</v>
      </c>
      <c r="D97" s="7"/>
      <c r="E97" s="7"/>
      <c r="F97" s="17"/>
      <c r="G97" s="7"/>
      <c r="H97" s="17" t="e">
        <f t="shared" ref="H97:H106" si="8">G97/D97*100</f>
        <v>#DIV/0!</v>
      </c>
      <c r="T97" s="25" t="s">
        <v>71</v>
      </c>
      <c r="U97">
        <v>80</v>
      </c>
      <c r="V97">
        <v>115</v>
      </c>
      <c r="W97">
        <v>0</v>
      </c>
      <c r="X97">
        <v>80</v>
      </c>
      <c r="Y97">
        <f>SUM(U97:X97)</f>
        <v>275</v>
      </c>
    </row>
    <row r="98" spans="2:25" x14ac:dyDescent="0.2">
      <c r="B98" s="16"/>
      <c r="C98" s="9"/>
      <c r="D98" s="7"/>
      <c r="E98" s="7"/>
      <c r="F98" s="17"/>
      <c r="G98" s="7"/>
      <c r="H98" s="17"/>
      <c r="T98" s="25"/>
    </row>
    <row r="99" spans="2:25" x14ac:dyDescent="0.2">
      <c r="B99" s="16"/>
      <c r="C99" s="9"/>
      <c r="D99" s="7"/>
      <c r="E99" s="7"/>
      <c r="F99" s="17"/>
      <c r="G99" s="7"/>
      <c r="H99" s="17"/>
      <c r="T99" s="25"/>
    </row>
    <row r="100" spans="2:25" outlineLevel="1" x14ac:dyDescent="0.2">
      <c r="B100" s="16"/>
      <c r="C100" s="18" t="s">
        <v>41</v>
      </c>
      <c r="D100" s="19"/>
      <c r="E100" s="19"/>
      <c r="F100" s="20"/>
      <c r="G100" s="19"/>
      <c r="H100" s="20" t="e">
        <f t="shared" si="8"/>
        <v>#DIV/0!</v>
      </c>
      <c r="S100" s="27" t="s">
        <v>72</v>
      </c>
      <c r="T100" s="25"/>
    </row>
    <row r="101" spans="2:25" outlineLevel="1" x14ac:dyDescent="0.2">
      <c r="B101" s="16"/>
      <c r="C101" s="18" t="s">
        <v>42</v>
      </c>
      <c r="D101" s="19"/>
      <c r="E101" s="19"/>
      <c r="F101" s="20"/>
      <c r="G101" s="19"/>
      <c r="H101" s="20" t="e">
        <f t="shared" si="8"/>
        <v>#DIV/0!</v>
      </c>
      <c r="T101" s="25"/>
    </row>
    <row r="102" spans="2:25" outlineLevel="1" x14ac:dyDescent="0.2">
      <c r="B102" s="16"/>
      <c r="C102" s="18"/>
      <c r="D102" s="19"/>
      <c r="E102" s="19"/>
      <c r="F102" s="20"/>
      <c r="G102" s="19"/>
      <c r="H102" s="20"/>
      <c r="S102" s="33" t="s">
        <v>73</v>
      </c>
    </row>
    <row r="103" spans="2:25" x14ac:dyDescent="0.2">
      <c r="C103" s="9" t="s">
        <v>16</v>
      </c>
      <c r="D103" s="7"/>
      <c r="E103" s="7"/>
      <c r="F103" s="17"/>
      <c r="G103" s="7"/>
      <c r="H103" s="17" t="e">
        <f t="shared" si="8"/>
        <v>#DIV/0!</v>
      </c>
      <c r="S103" s="33"/>
      <c r="T103" s="25" t="s">
        <v>70</v>
      </c>
      <c r="U103">
        <v>105</v>
      </c>
      <c r="V103">
        <v>110</v>
      </c>
      <c r="W103">
        <v>0</v>
      </c>
      <c r="X103">
        <v>115</v>
      </c>
      <c r="Y103">
        <f>SUM(U103:X103)</f>
        <v>330</v>
      </c>
    </row>
    <row r="104" spans="2:25" x14ac:dyDescent="0.2">
      <c r="C104" s="9"/>
      <c r="D104" s="7"/>
      <c r="E104" s="7"/>
      <c r="F104" s="17"/>
      <c r="G104" s="7"/>
      <c r="H104" s="17"/>
      <c r="S104" s="33"/>
      <c r="T104" s="25" t="s">
        <v>71</v>
      </c>
      <c r="U104">
        <v>30</v>
      </c>
      <c r="V104">
        <v>55</v>
      </c>
      <c r="W104">
        <v>0</v>
      </c>
      <c r="X104">
        <v>10</v>
      </c>
      <c r="Y104">
        <f>SUM(U104:X104)</f>
        <v>95</v>
      </c>
    </row>
    <row r="105" spans="2:25" x14ac:dyDescent="0.2">
      <c r="C105" s="9"/>
      <c r="D105" s="7"/>
      <c r="E105" s="7"/>
      <c r="F105" s="17"/>
      <c r="G105" s="7"/>
      <c r="H105" s="17"/>
      <c r="S105" s="40" t="s">
        <v>74</v>
      </c>
      <c r="T105" s="25"/>
    </row>
    <row r="106" spans="2:25" outlineLevel="1" x14ac:dyDescent="0.2">
      <c r="C106" s="18" t="s">
        <v>41</v>
      </c>
      <c r="D106" s="19"/>
      <c r="E106" s="19"/>
      <c r="F106" s="20"/>
      <c r="G106" s="19"/>
      <c r="H106" s="20" t="e">
        <f t="shared" si="8"/>
        <v>#DIV/0!</v>
      </c>
      <c r="S106" s="40"/>
      <c r="T106" s="25" t="s">
        <v>70</v>
      </c>
      <c r="U106">
        <v>80</v>
      </c>
      <c r="V106">
        <v>110</v>
      </c>
      <c r="W106">
        <v>20</v>
      </c>
      <c r="X106">
        <v>75</v>
      </c>
      <c r="Y106">
        <f>SUM(U106:X106)</f>
        <v>285</v>
      </c>
    </row>
    <row r="107" spans="2:25" outlineLevel="1" x14ac:dyDescent="0.2">
      <c r="C107" s="18" t="s">
        <v>42</v>
      </c>
      <c r="D107" s="19"/>
      <c r="E107" s="19"/>
      <c r="F107" s="20"/>
      <c r="G107" s="19"/>
      <c r="H107" s="20" t="e">
        <f>G107/D107*100</f>
        <v>#DIV/0!</v>
      </c>
      <c r="T107" s="25" t="s">
        <v>70</v>
      </c>
      <c r="U107" s="25">
        <v>0</v>
      </c>
      <c r="V107" s="25">
        <v>10</v>
      </c>
      <c r="W107" s="25">
        <v>15</v>
      </c>
      <c r="X107" s="25">
        <v>65</v>
      </c>
      <c r="Y107">
        <f>SUM(U107:X107)</f>
        <v>90</v>
      </c>
    </row>
    <row r="108" spans="2:25" outlineLevel="1" x14ac:dyDescent="0.2">
      <c r="C108" s="18"/>
      <c r="D108" s="19"/>
      <c r="E108" s="19"/>
      <c r="F108" s="20"/>
      <c r="G108" s="19"/>
      <c r="H108" s="20"/>
      <c r="T108" s="25" t="s">
        <v>71</v>
      </c>
      <c r="U108">
        <v>15</v>
      </c>
      <c r="V108">
        <v>0</v>
      </c>
      <c r="W108">
        <v>0</v>
      </c>
      <c r="X108">
        <v>0</v>
      </c>
      <c r="Y108">
        <f>SUM(U108:X108)</f>
        <v>15</v>
      </c>
    </row>
    <row r="109" spans="2:25" x14ac:dyDescent="0.2">
      <c r="C109" s="9" t="s">
        <v>17</v>
      </c>
      <c r="D109" s="7"/>
      <c r="E109" s="7"/>
      <c r="F109" s="17"/>
      <c r="G109" s="7"/>
      <c r="H109" s="17" t="e">
        <f t="shared" ref="H109:H115" si="9">G109/D109*100</f>
        <v>#DIV/0!</v>
      </c>
      <c r="T109" s="6"/>
      <c r="U109" s="6"/>
      <c r="V109" s="6"/>
      <c r="W109" s="6"/>
      <c r="X109" s="6"/>
      <c r="Y109" s="6"/>
    </row>
    <row r="110" spans="2:25" outlineLevel="1" x14ac:dyDescent="0.2">
      <c r="C110" s="18" t="s">
        <v>41</v>
      </c>
      <c r="D110" s="19"/>
      <c r="E110" s="19"/>
      <c r="F110" s="20"/>
      <c r="G110" s="19"/>
      <c r="H110" s="20" t="e">
        <f t="shared" si="9"/>
        <v>#DIV/0!</v>
      </c>
      <c r="V110" s="42" t="s">
        <v>77</v>
      </c>
    </row>
    <row r="111" spans="2:25" outlineLevel="1" x14ac:dyDescent="0.2">
      <c r="C111" s="18" t="s">
        <v>42</v>
      </c>
      <c r="D111" s="19"/>
      <c r="E111" s="19"/>
      <c r="F111" s="20"/>
      <c r="G111" s="19"/>
      <c r="H111" s="20" t="e">
        <f t="shared" si="9"/>
        <v>#DIV/0!</v>
      </c>
      <c r="U111" s="6"/>
      <c r="V111" s="6"/>
    </row>
    <row r="112" spans="2:25" outlineLevel="1" x14ac:dyDescent="0.2">
      <c r="C112" s="18"/>
      <c r="D112" s="19"/>
      <c r="E112" s="19"/>
      <c r="F112" s="20"/>
      <c r="G112" s="19"/>
      <c r="H112" s="20"/>
      <c r="T112" s="25"/>
    </row>
    <row r="113" spans="2:20" x14ac:dyDescent="0.2">
      <c r="C113" s="9" t="s">
        <v>18</v>
      </c>
      <c r="D113" s="7"/>
      <c r="E113" s="7"/>
      <c r="F113" s="17"/>
      <c r="G113" s="7"/>
      <c r="H113" s="17" t="e">
        <f t="shared" si="9"/>
        <v>#DIV/0!</v>
      </c>
      <c r="T113" s="25"/>
    </row>
    <row r="114" spans="2:20" outlineLevel="1" x14ac:dyDescent="0.2">
      <c r="C114" s="18" t="s">
        <v>41</v>
      </c>
      <c r="D114" s="19"/>
      <c r="E114" s="19"/>
      <c r="F114" s="20"/>
      <c r="G114" s="19"/>
      <c r="H114" s="20" t="e">
        <f t="shared" si="9"/>
        <v>#DIV/0!</v>
      </c>
      <c r="T114" s="25"/>
    </row>
    <row r="115" spans="2:20" outlineLevel="1" x14ac:dyDescent="0.2">
      <c r="C115" s="18" t="s">
        <v>42</v>
      </c>
      <c r="D115" s="19"/>
      <c r="E115" s="19"/>
      <c r="F115" s="20"/>
      <c r="G115" s="19"/>
      <c r="H115" s="20" t="e">
        <f t="shared" si="9"/>
        <v>#DIV/0!</v>
      </c>
      <c r="T115" s="25"/>
    </row>
    <row r="116" spans="2:20" outlineLevel="1" x14ac:dyDescent="0.2">
      <c r="C116" s="18"/>
      <c r="D116" s="19"/>
      <c r="E116" s="19"/>
      <c r="F116" s="20"/>
      <c r="G116" s="19"/>
      <c r="H116" s="20"/>
    </row>
    <row r="117" spans="2:20" x14ac:dyDescent="0.2">
      <c r="C117" s="9" t="s">
        <v>19</v>
      </c>
      <c r="D117" s="7"/>
      <c r="E117" s="7"/>
      <c r="F117" s="17"/>
      <c r="G117" s="7"/>
      <c r="H117" s="17" t="e">
        <f>G117/D117*100</f>
        <v>#DIV/0!</v>
      </c>
    </row>
    <row r="118" spans="2:20" x14ac:dyDescent="0.2">
      <c r="C118" s="18" t="s">
        <v>22</v>
      </c>
      <c r="H118" s="20" t="e">
        <f>G118/D118*100</f>
        <v>#DIV/0!</v>
      </c>
    </row>
    <row r="119" spans="2:20" x14ac:dyDescent="0.2">
      <c r="B119" s="7"/>
      <c r="C119" s="18" t="s">
        <v>23</v>
      </c>
      <c r="H119" s="20" t="e">
        <f>G119/D119*100</f>
        <v>#DIV/0!</v>
      </c>
    </row>
    <row r="120" spans="2:20" x14ac:dyDescent="0.2">
      <c r="B120" s="7"/>
    </row>
    <row r="121" spans="2:20" x14ac:dyDescent="0.2">
      <c r="B121" s="7"/>
    </row>
    <row r="122" spans="2:20" x14ac:dyDescent="0.2">
      <c r="B122" s="7"/>
    </row>
    <row r="123" spans="2:20" x14ac:dyDescent="0.2">
      <c r="B123" s="7"/>
    </row>
    <row r="136" spans="1:3" x14ac:dyDescent="0.2">
      <c r="B136" t="s">
        <v>35</v>
      </c>
      <c r="C136" t="s">
        <v>78</v>
      </c>
    </row>
    <row r="137" spans="1:3" x14ac:dyDescent="0.2">
      <c r="A137">
        <v>1991</v>
      </c>
      <c r="B137" s="7">
        <v>16745</v>
      </c>
      <c r="C137" s="17">
        <v>5.9122126007763507</v>
      </c>
    </row>
    <row r="138" spans="1:3" x14ac:dyDescent="0.2">
      <c r="A138">
        <v>1992</v>
      </c>
      <c r="B138" s="7">
        <v>16470</v>
      </c>
      <c r="C138" s="17">
        <v>7.6199149969641775</v>
      </c>
    </row>
    <row r="139" spans="1:3" x14ac:dyDescent="0.2">
      <c r="A139">
        <v>1993</v>
      </c>
      <c r="B139" s="7">
        <v>17235</v>
      </c>
      <c r="C139" s="17">
        <v>8.0069625761531782</v>
      </c>
    </row>
    <row r="140" spans="1:3" x14ac:dyDescent="0.2">
      <c r="A140">
        <v>1994</v>
      </c>
      <c r="B140" s="7">
        <v>17855</v>
      </c>
      <c r="C140" s="17">
        <v>5.7406888826659204</v>
      </c>
    </row>
    <row r="141" spans="1:3" x14ac:dyDescent="0.2">
      <c r="A141">
        <v>1995</v>
      </c>
      <c r="B141" s="7">
        <v>19820</v>
      </c>
      <c r="C141" s="17">
        <v>4.9445005045408674</v>
      </c>
    </row>
    <row r="142" spans="1:3" x14ac:dyDescent="0.2">
      <c r="A142">
        <v>1996</v>
      </c>
      <c r="B142">
        <v>20355</v>
      </c>
      <c r="C142">
        <v>5.0999999999999996</v>
      </c>
    </row>
    <row r="143" spans="1:3" x14ac:dyDescent="0.2">
      <c r="A143">
        <v>1997</v>
      </c>
      <c r="B143">
        <v>21335</v>
      </c>
      <c r="C143">
        <v>4.0999999999999996</v>
      </c>
    </row>
  </sheetData>
  <customSheetViews>
    <customSheetView guid="{F1F7BD3E-FC2C-462F-A022-5270024FE9F6}" showPageBreaks="1" state="hidden" topLeftCell="A83">
      <selection activeCell="E110" sqref="E110"/>
      <pageMargins left="0.75" right="0.75" top="1" bottom="0.5" header="0.5" footer="0.5"/>
      <pageSetup orientation="portrait" horizontalDpi="300" verticalDpi="300" r:id="rId1"/>
      <headerFooter alignWithMargins="0"/>
    </customSheetView>
    <customSheetView guid="{F4665436-DFC3-47B1-A482-DE3E62B43168}" showPageBreaks="1" printArea="1" hiddenRows="1" hiddenColumns="1" state="hidden" showRuler="0" topLeftCell="A83">
      <selection activeCell="E110" sqref="E110"/>
      <pageMargins left="0.75" right="0.75" top="1" bottom="0.5" header="0.5" footer="0.5"/>
      <pageSetup orientation="portrait" horizontalDpi="300" verticalDpi="300" r:id="rId2"/>
      <headerFooter alignWithMargins="0"/>
    </customSheetView>
    <customSheetView guid="{2C045F60-6AB2-44F0-B91E-AB5C1A883BD2}" showPageBreaks="1" printArea="1" hiddenRows="1" hiddenColumns="1" state="hidden" topLeftCell="A83">
      <selection activeCell="E110" sqref="E110"/>
      <pageMargins left="0.75" right="0.75" top="1" bottom="0.5" header="0.5" footer="0.5"/>
      <pageSetup orientation="portrait" horizontalDpi="300" verticalDpi="300" r:id="rId3"/>
      <headerFooter alignWithMargins="0"/>
    </customSheetView>
  </customSheetViews>
  <phoneticPr fontId="8" type="noConversion"/>
  <pageMargins left="0.75" right="0.75" top="1" bottom="0.5" header="0.5" footer="0.5"/>
  <pageSetup orientation="portrait" horizontalDpi="300" verticalDpi="300" r:id="rId4"/>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M77"/>
  <sheetViews>
    <sheetView zoomScaleNormal="100" zoomScaleSheetLayoutView="90" workbookViewId="0">
      <selection activeCell="M3" sqref="M3"/>
    </sheetView>
  </sheetViews>
  <sheetFormatPr defaultRowHeight="15" customHeight="1" x14ac:dyDescent="0.2"/>
  <cols>
    <col min="1" max="2" width="9.140625" style="486"/>
    <col min="3" max="3" width="31.7109375" style="486" customWidth="1"/>
    <col min="4" max="4" width="14.28515625" style="486" hidden="1" customWidth="1"/>
    <col min="5" max="5" width="13.7109375" style="486" hidden="1" customWidth="1"/>
    <col min="6" max="6" width="10.85546875" style="486" hidden="1" customWidth="1"/>
    <col min="7" max="7" width="13.42578125" style="486" customWidth="1"/>
    <col min="8" max="12" width="12" style="486" customWidth="1"/>
    <col min="13" max="16384" width="9.140625" style="486"/>
  </cols>
  <sheetData>
    <row r="3" spans="2:13" ht="15" customHeight="1" x14ac:dyDescent="0.2">
      <c r="I3" s="165" t="s">
        <v>561</v>
      </c>
    </row>
    <row r="5" spans="2:13" ht="15" customHeight="1" x14ac:dyDescent="0.25">
      <c r="E5" s="643"/>
      <c r="F5" s="643"/>
      <c r="G5" s="643"/>
      <c r="H5" s="643"/>
    </row>
    <row r="7" spans="2:13" ht="15" customHeight="1" x14ac:dyDescent="0.25">
      <c r="B7" s="165" t="s">
        <v>465</v>
      </c>
      <c r="C7" s="644" t="s">
        <v>578</v>
      </c>
      <c r="D7" s="644"/>
      <c r="E7" s="644"/>
      <c r="F7" s="644"/>
      <c r="G7" s="644"/>
      <c r="H7" s="644"/>
      <c r="I7" s="644"/>
      <c r="J7" s="644"/>
      <c r="K7" s="644"/>
    </row>
    <row r="8" spans="2:13" ht="15" customHeight="1" x14ac:dyDescent="0.2">
      <c r="C8" s="550" t="s">
        <v>398</v>
      </c>
      <c r="D8" s="551">
        <v>2010</v>
      </c>
      <c r="E8" s="551">
        <v>2011</v>
      </c>
      <c r="F8" s="551">
        <v>2012</v>
      </c>
      <c r="G8" s="551">
        <v>2013</v>
      </c>
      <c r="H8" s="551">
        <v>2014</v>
      </c>
      <c r="I8" s="551">
        <v>2015</v>
      </c>
      <c r="J8" s="551">
        <v>2016</v>
      </c>
      <c r="K8" s="551">
        <v>2017</v>
      </c>
      <c r="L8" s="551">
        <v>2018</v>
      </c>
      <c r="M8" s="551">
        <v>2019</v>
      </c>
    </row>
    <row r="9" spans="2:13" ht="15" customHeight="1" x14ac:dyDescent="0.2">
      <c r="C9" s="552"/>
      <c r="D9" s="553"/>
      <c r="E9" s="553"/>
      <c r="F9" s="553"/>
      <c r="G9" s="553"/>
      <c r="H9" s="553"/>
      <c r="I9" s="553"/>
      <c r="J9" s="553"/>
      <c r="K9" s="553"/>
      <c r="L9" s="553"/>
      <c r="M9" s="553"/>
    </row>
    <row r="10" spans="2:13" ht="15" customHeight="1" x14ac:dyDescent="0.2">
      <c r="C10" s="554" t="s">
        <v>20</v>
      </c>
      <c r="D10" s="555">
        <f>+D12+D15+D18+D21+D24+D27+D30+D33+D36+D39+D42+D45+D48+D51+D54+D57+D60+D63+D66+D69+D72</f>
        <v>34982.80139471549</v>
      </c>
      <c r="E10" s="555">
        <v>35267.001023705452</v>
      </c>
      <c r="F10" s="555">
        <v>36401.331900067926</v>
      </c>
      <c r="G10" s="556">
        <v>36105.910000000003</v>
      </c>
      <c r="H10" s="555">
        <v>37643</v>
      </c>
      <c r="I10" s="557">
        <v>39138.211303649252</v>
      </c>
      <c r="J10" s="557">
        <v>40411</v>
      </c>
      <c r="K10" s="557">
        <f>+K12+K15+K18+K21+K24+K27+K30+K33+K36+K39+K42+K45+K48+K51+K54+K57+K60+K63+K66+K69+K72</f>
        <v>40856.069226510088</v>
      </c>
      <c r="L10" s="557">
        <v>44744</v>
      </c>
      <c r="M10" s="557">
        <f>+M12+M15+M18+M21+M24+M27+M30+M33+M36+M39+M42+M45+M48+M51+M54+M57+M60+M63+M66+M69+M72</f>
        <v>47395</v>
      </c>
    </row>
    <row r="11" spans="2:13" ht="15" customHeight="1" x14ac:dyDescent="0.2">
      <c r="C11" s="65"/>
      <c r="D11" s="558"/>
      <c r="E11" s="558"/>
      <c r="F11" s="558"/>
      <c r="G11" s="558"/>
      <c r="H11" s="558"/>
      <c r="I11" s="558"/>
      <c r="J11" s="558"/>
      <c r="K11" s="558"/>
      <c r="L11" s="558"/>
      <c r="M11" s="558"/>
    </row>
    <row r="12" spans="2:13" ht="15" customHeight="1" x14ac:dyDescent="0.2">
      <c r="C12" s="554" t="s">
        <v>104</v>
      </c>
      <c r="D12" s="555">
        <v>214.61034917500044</v>
      </c>
      <c r="E12" s="555">
        <v>181.53112099918931</v>
      </c>
      <c r="F12" s="555">
        <v>254.4865474991374</v>
      </c>
      <c r="G12" s="555">
        <v>299.8</v>
      </c>
      <c r="H12" s="555">
        <v>270.43237911319295</v>
      </c>
      <c r="I12" s="555">
        <v>242.20344857283217</v>
      </c>
      <c r="J12" s="555">
        <v>279</v>
      </c>
      <c r="K12" s="555">
        <v>372.90609748625025</v>
      </c>
      <c r="L12" s="555">
        <v>280</v>
      </c>
      <c r="M12" s="555">
        <v>567</v>
      </c>
    </row>
    <row r="13" spans="2:13" ht="15" customHeight="1" x14ac:dyDescent="0.2">
      <c r="C13" s="559" t="s">
        <v>409</v>
      </c>
      <c r="D13" s="558">
        <v>55.17321508900001</v>
      </c>
      <c r="E13" s="558">
        <v>17.767534386236399</v>
      </c>
      <c r="F13" s="558">
        <v>30.799617407938801</v>
      </c>
      <c r="G13" s="558">
        <v>140.5</v>
      </c>
      <c r="H13" s="558">
        <v>85.282126811782589</v>
      </c>
      <c r="I13" s="558">
        <v>19.884023163379499</v>
      </c>
      <c r="J13" s="558">
        <v>44</v>
      </c>
      <c r="K13" s="558">
        <v>206.59117082533561</v>
      </c>
      <c r="L13" s="558">
        <v>69</v>
      </c>
      <c r="M13" s="558">
        <v>143</v>
      </c>
    </row>
    <row r="14" spans="2:13" ht="15" customHeight="1" x14ac:dyDescent="0.2">
      <c r="C14" s="559" t="s">
        <v>410</v>
      </c>
      <c r="D14" s="558">
        <v>159.43713408600013</v>
      </c>
      <c r="E14" s="558">
        <v>163.76358661295291</v>
      </c>
      <c r="F14" s="558">
        <v>223.6869300911986</v>
      </c>
      <c r="G14" s="558">
        <v>159.30000000000001</v>
      </c>
      <c r="H14" s="558">
        <v>185.15025230141038</v>
      </c>
      <c r="I14" s="558">
        <v>222.31942540945266</v>
      </c>
      <c r="J14" s="558">
        <v>235</v>
      </c>
      <c r="K14" s="558">
        <v>166.31492666091449</v>
      </c>
      <c r="L14" s="558">
        <v>211</v>
      </c>
      <c r="M14" s="558">
        <v>424</v>
      </c>
    </row>
    <row r="15" spans="2:13" ht="15" customHeight="1" x14ac:dyDescent="0.2">
      <c r="C15" s="554" t="s">
        <v>306</v>
      </c>
      <c r="D15" s="555">
        <v>824.32256127899564</v>
      </c>
      <c r="E15" s="555">
        <v>1334.9344713975152</v>
      </c>
      <c r="F15" s="555">
        <f>220+993</f>
        <v>1213</v>
      </c>
      <c r="G15" s="555">
        <v>978.65000000000009</v>
      </c>
      <c r="H15" s="555">
        <v>779.76107992172626</v>
      </c>
      <c r="I15" s="555">
        <v>558.0558124829646</v>
      </c>
      <c r="J15" s="555">
        <v>660</v>
      </c>
      <c r="K15" s="555">
        <v>676.14377066293014</v>
      </c>
      <c r="L15" s="555">
        <v>848</v>
      </c>
      <c r="M15" s="555">
        <v>846</v>
      </c>
    </row>
    <row r="16" spans="2:13" ht="15" customHeight="1" x14ac:dyDescent="0.2">
      <c r="C16" s="559" t="s">
        <v>409</v>
      </c>
      <c r="D16" s="558">
        <v>319.7507376749993</v>
      </c>
      <c r="E16" s="558">
        <v>458.07926577451167</v>
      </c>
      <c r="F16" s="558">
        <f>108+508</f>
        <v>616</v>
      </c>
      <c r="G16" s="558">
        <v>408.99</v>
      </c>
      <c r="H16" s="558">
        <v>447.88219897405281</v>
      </c>
      <c r="I16" s="558">
        <v>239.37209494109152</v>
      </c>
      <c r="J16" s="558">
        <v>259</v>
      </c>
      <c r="K16" s="558">
        <v>367.27319257837439</v>
      </c>
      <c r="L16" s="558">
        <v>505</v>
      </c>
      <c r="M16" s="558">
        <v>457</v>
      </c>
    </row>
    <row r="17" spans="3:13" ht="15" customHeight="1" x14ac:dyDescent="0.2">
      <c r="C17" s="559" t="s">
        <v>410</v>
      </c>
      <c r="D17" s="558">
        <v>504.57182360399685</v>
      </c>
      <c r="E17" s="558">
        <v>876.8552056230036</v>
      </c>
      <c r="F17" s="558">
        <f>485+112</f>
        <v>597</v>
      </c>
      <c r="G17" s="558">
        <v>569.66</v>
      </c>
      <c r="H17" s="558">
        <v>331.87888094767328</v>
      </c>
      <c r="I17" s="558">
        <v>318.68371754187308</v>
      </c>
      <c r="J17" s="558">
        <v>401</v>
      </c>
      <c r="K17" s="558">
        <v>308.87057808455552</v>
      </c>
      <c r="L17" s="558">
        <v>343</v>
      </c>
      <c r="M17" s="558">
        <v>388</v>
      </c>
    </row>
    <row r="18" spans="3:13" ht="15" customHeight="1" x14ac:dyDescent="0.2">
      <c r="C18" s="554" t="s">
        <v>401</v>
      </c>
      <c r="D18" s="555">
        <v>440.6039367829984</v>
      </c>
      <c r="E18" s="555">
        <v>571.51256708130916</v>
      </c>
      <c r="F18" s="555">
        <f>200+327</f>
        <v>527</v>
      </c>
      <c r="G18" s="555">
        <v>450.56</v>
      </c>
      <c r="H18" s="555">
        <v>448.13858159354402</v>
      </c>
      <c r="I18" s="555">
        <v>580.58658281588055</v>
      </c>
      <c r="J18" s="555">
        <v>263</v>
      </c>
      <c r="K18" s="555">
        <v>323.77814560945285</v>
      </c>
      <c r="L18" s="555">
        <v>443</v>
      </c>
      <c r="M18" s="555">
        <v>455</v>
      </c>
    </row>
    <row r="19" spans="3:13" ht="15" customHeight="1" x14ac:dyDescent="0.2">
      <c r="C19" s="559" t="s">
        <v>409</v>
      </c>
      <c r="D19" s="558">
        <v>365.92372695199907</v>
      </c>
      <c r="E19" s="558">
        <v>455.75328881393119</v>
      </c>
      <c r="F19" s="558">
        <v>508.19368723099029</v>
      </c>
      <c r="G19" s="558">
        <v>374.17</v>
      </c>
      <c r="H19" s="558">
        <v>377.97310923477244</v>
      </c>
      <c r="I19" s="558">
        <v>374.71492194172481</v>
      </c>
      <c r="J19" s="558">
        <v>215</v>
      </c>
      <c r="K19" s="558">
        <v>252.50031989763238</v>
      </c>
      <c r="L19" s="558">
        <v>390</v>
      </c>
      <c r="M19" s="558">
        <v>315</v>
      </c>
    </row>
    <row r="20" spans="3:13" ht="15" customHeight="1" x14ac:dyDescent="0.2">
      <c r="C20" s="559" t="s">
        <v>410</v>
      </c>
      <c r="D20" s="558">
        <v>74.680209830999956</v>
      </c>
      <c r="E20" s="558">
        <v>115.75927826737799</v>
      </c>
      <c r="F20" s="558">
        <v>18.640577507599971</v>
      </c>
      <c r="G20" s="558">
        <v>76.39</v>
      </c>
      <c r="H20" s="558">
        <v>70.165472358771595</v>
      </c>
      <c r="I20" s="558">
        <v>205.87166087415574</v>
      </c>
      <c r="J20" s="558">
        <v>48</v>
      </c>
      <c r="K20" s="558">
        <v>71.277825711820498</v>
      </c>
      <c r="L20" s="558">
        <v>53</v>
      </c>
      <c r="M20" s="558">
        <v>141</v>
      </c>
    </row>
    <row r="21" spans="3:13" ht="15" customHeight="1" x14ac:dyDescent="0.2">
      <c r="C21" s="554" t="s">
        <v>44</v>
      </c>
      <c r="D21" s="555">
        <v>3957.1516066433833</v>
      </c>
      <c r="E21" s="555">
        <v>3467.5328773875494</v>
      </c>
      <c r="F21" s="555">
        <v>3830.3351703422786</v>
      </c>
      <c r="G21" s="555">
        <v>4168.6400000000003</v>
      </c>
      <c r="H21" s="555">
        <v>3363</v>
      </c>
      <c r="I21" s="555">
        <v>3923.9419756264638</v>
      </c>
      <c r="J21" s="555">
        <v>4006</v>
      </c>
      <c r="K21" s="555">
        <v>5113.5365442333705</v>
      </c>
      <c r="L21" s="555">
        <v>5097</v>
      </c>
      <c r="M21" s="555">
        <v>5368</v>
      </c>
    </row>
    <row r="22" spans="3:13" ht="15" customHeight="1" x14ac:dyDescent="0.2">
      <c r="C22" s="559" t="s">
        <v>409</v>
      </c>
      <c r="D22" s="558">
        <v>1449.954777961985</v>
      </c>
      <c r="E22" s="558">
        <v>1413.6494943636421</v>
      </c>
      <c r="F22" s="558">
        <v>1462.9818268770948</v>
      </c>
      <c r="G22" s="558">
        <v>1625.29</v>
      </c>
      <c r="H22" s="558">
        <v>1646.7126152577696</v>
      </c>
      <c r="I22" s="558">
        <v>1839.5002696833317</v>
      </c>
      <c r="J22" s="558">
        <v>1544</v>
      </c>
      <c r="K22" s="558">
        <v>1882.2751119641664</v>
      </c>
      <c r="L22" s="558">
        <v>1906</v>
      </c>
      <c r="M22" s="558">
        <v>1944</v>
      </c>
    </row>
    <row r="23" spans="3:13" ht="15" customHeight="1" x14ac:dyDescent="0.2">
      <c r="C23" s="559" t="s">
        <v>410</v>
      </c>
      <c r="D23" s="558">
        <v>2507.1968286810989</v>
      </c>
      <c r="E23" s="558">
        <v>2053.8833830239073</v>
      </c>
      <c r="F23" s="558">
        <v>2367.3533434651836</v>
      </c>
      <c r="G23" s="558">
        <v>2543.35</v>
      </c>
      <c r="H23" s="558">
        <v>1716</v>
      </c>
      <c r="I23" s="558">
        <v>2084.4417059431321</v>
      </c>
      <c r="J23" s="558">
        <v>2462</v>
      </c>
      <c r="K23" s="558">
        <v>3231.2614322691888</v>
      </c>
      <c r="L23" s="558">
        <v>3191</v>
      </c>
      <c r="M23" s="558">
        <v>3425</v>
      </c>
    </row>
    <row r="24" spans="3:13" ht="15" customHeight="1" x14ac:dyDescent="0.2">
      <c r="C24" s="554" t="s">
        <v>105</v>
      </c>
      <c r="D24" s="555">
        <v>4240.6886950643475</v>
      </c>
      <c r="E24" s="555">
        <v>4037.8209092104107</v>
      </c>
      <c r="F24" s="555">
        <v>4676.4959861995194</v>
      </c>
      <c r="G24" s="555">
        <v>4924.46</v>
      </c>
      <c r="H24" s="555">
        <v>4513.1348896494392</v>
      </c>
      <c r="I24" s="555">
        <v>5017.5203229415147</v>
      </c>
      <c r="J24" s="555">
        <v>4881</v>
      </c>
      <c r="K24" s="555">
        <v>5021.3365002922965</v>
      </c>
      <c r="L24" s="555">
        <v>5291</v>
      </c>
      <c r="M24" s="555">
        <v>5365</v>
      </c>
    </row>
    <row r="25" spans="3:13" ht="15" customHeight="1" x14ac:dyDescent="0.2">
      <c r="C25" s="559" t="s">
        <v>409</v>
      </c>
      <c r="D25" s="558">
        <v>1858.2649062149835</v>
      </c>
      <c r="E25" s="558">
        <v>1791.2897591060025</v>
      </c>
      <c r="F25" s="558">
        <v>2048.174557627935</v>
      </c>
      <c r="G25" s="558">
        <v>2192.2800000000002</v>
      </c>
      <c r="H25" s="558">
        <v>2335.2953179636111</v>
      </c>
      <c r="I25" s="558">
        <v>2695.1118897471924</v>
      </c>
      <c r="J25" s="558">
        <v>2708</v>
      </c>
      <c r="K25" s="558">
        <v>2479.0940499040239</v>
      </c>
      <c r="L25" s="558">
        <v>2733</v>
      </c>
      <c r="M25" s="558">
        <v>2258</v>
      </c>
    </row>
    <row r="26" spans="3:13" ht="15" customHeight="1" x14ac:dyDescent="0.2">
      <c r="C26" s="559" t="s">
        <v>410</v>
      </c>
      <c r="D26" s="558">
        <v>2382.4237888490952</v>
      </c>
      <c r="E26" s="558">
        <v>2246.5311501044084</v>
      </c>
      <c r="F26" s="558">
        <v>2628.321428571584</v>
      </c>
      <c r="G26" s="558">
        <v>2732.17</v>
      </c>
      <c r="H26" s="558">
        <v>2177.8395716858386</v>
      </c>
      <c r="I26" s="558">
        <v>2322.4084331943222</v>
      </c>
      <c r="J26" s="558">
        <v>2173</v>
      </c>
      <c r="K26" s="558">
        <v>2542.2424503882598</v>
      </c>
      <c r="L26" s="558">
        <v>2558</v>
      </c>
      <c r="M26" s="558">
        <v>3107</v>
      </c>
    </row>
    <row r="27" spans="3:13" ht="15" customHeight="1" x14ac:dyDescent="0.2">
      <c r="C27" s="554" t="s">
        <v>308</v>
      </c>
      <c r="D27" s="555">
        <v>1682.516287785985</v>
      </c>
      <c r="E27" s="555">
        <v>1949.7439886025254</v>
      </c>
      <c r="F27" s="555">
        <v>2083</v>
      </c>
      <c r="G27" s="555">
        <v>1481.34</v>
      </c>
      <c r="H27" s="555">
        <v>2065.7810557616463</v>
      </c>
      <c r="I27" s="555">
        <v>1812.0407225621816</v>
      </c>
      <c r="J27" s="555">
        <v>2609</v>
      </c>
      <c r="K27" s="555">
        <v>2221.7243166914732</v>
      </c>
      <c r="L27" s="555">
        <v>1792</v>
      </c>
      <c r="M27" s="555">
        <v>3131</v>
      </c>
    </row>
    <row r="28" spans="3:13" ht="15" customHeight="1" x14ac:dyDescent="0.2">
      <c r="C28" s="559" t="s">
        <v>409</v>
      </c>
      <c r="D28" s="558">
        <v>670.25017737399764</v>
      </c>
      <c r="E28" s="558">
        <v>652.68186272470336</v>
      </c>
      <c r="F28" s="558">
        <v>909</v>
      </c>
      <c r="G28" s="558">
        <v>757.54</v>
      </c>
      <c r="H28" s="558">
        <v>519.96350838444323</v>
      </c>
      <c r="I28" s="558">
        <v>1602.4742060833278</v>
      </c>
      <c r="J28" s="558">
        <v>990</v>
      </c>
      <c r="K28" s="558">
        <v>1010.0012795905288</v>
      </c>
      <c r="L28" s="558">
        <v>896</v>
      </c>
      <c r="M28" s="558">
        <v>800</v>
      </c>
    </row>
    <row r="29" spans="3:13" ht="15" customHeight="1" x14ac:dyDescent="0.2">
      <c r="C29" s="559" t="s">
        <v>410</v>
      </c>
      <c r="D29" s="558">
        <v>1012.266110411996</v>
      </c>
      <c r="E29" s="558">
        <v>1297.0621258778222</v>
      </c>
      <c r="F29" s="558">
        <v>1174</v>
      </c>
      <c r="G29" s="558">
        <v>723.8</v>
      </c>
      <c r="H29" s="558">
        <v>1545.8175473772021</v>
      </c>
      <c r="I29" s="558">
        <v>209.56651647885383</v>
      </c>
      <c r="J29" s="558">
        <v>1619</v>
      </c>
      <c r="K29" s="558">
        <v>1211.7230371009487</v>
      </c>
      <c r="L29" s="558">
        <v>896</v>
      </c>
      <c r="M29" s="558">
        <v>2330</v>
      </c>
    </row>
    <row r="30" spans="3:13" ht="15" customHeight="1" x14ac:dyDescent="0.2">
      <c r="C30" s="554" t="s">
        <v>309</v>
      </c>
      <c r="D30" s="555">
        <v>2189.9329998210246</v>
      </c>
      <c r="E30" s="555">
        <v>2403.6455968549062</v>
      </c>
      <c r="F30" s="555">
        <v>2226</v>
      </c>
      <c r="G30" s="555">
        <v>1889.72</v>
      </c>
      <c r="H30" s="555">
        <v>2013.9675085072738</v>
      </c>
      <c r="I30" s="555">
        <v>2268</v>
      </c>
      <c r="J30" s="555">
        <v>2534</v>
      </c>
      <c r="K30" s="555">
        <v>1860.8887297221022</v>
      </c>
      <c r="L30" s="555">
        <v>2720</v>
      </c>
      <c r="M30" s="555">
        <v>2747</v>
      </c>
    </row>
    <row r="31" spans="3:13" ht="15" customHeight="1" x14ac:dyDescent="0.2">
      <c r="C31" s="559" t="s">
        <v>409</v>
      </c>
      <c r="D31" s="558">
        <v>439.34036851999855</v>
      </c>
      <c r="E31" s="558">
        <v>641.11693356668206</v>
      </c>
      <c r="F31" s="558">
        <v>493</v>
      </c>
      <c r="G31" s="558">
        <v>566.84</v>
      </c>
      <c r="H31" s="558">
        <v>675.78266645695032</v>
      </c>
      <c r="I31" s="558">
        <v>560</v>
      </c>
      <c r="J31" s="558">
        <v>537</v>
      </c>
      <c r="K31" s="558">
        <v>459.09149072296816</v>
      </c>
      <c r="L31" s="558">
        <v>689</v>
      </c>
      <c r="M31" s="558">
        <v>629</v>
      </c>
    </row>
    <row r="32" spans="3:13" ht="15" customHeight="1" x14ac:dyDescent="0.2">
      <c r="C32" s="559" t="s">
        <v>410</v>
      </c>
      <c r="D32" s="558">
        <v>1750.5926313010023</v>
      </c>
      <c r="E32" s="558">
        <v>1762.5286632882244</v>
      </c>
      <c r="F32" s="558">
        <v>1734</v>
      </c>
      <c r="G32" s="558">
        <v>1322.88</v>
      </c>
      <c r="H32" s="558">
        <v>1338.1848420503225</v>
      </c>
      <c r="I32" s="558">
        <v>1708</v>
      </c>
      <c r="J32" s="558">
        <v>1997</v>
      </c>
      <c r="K32" s="558">
        <v>1401.797238999136</v>
      </c>
      <c r="L32" s="558">
        <v>2031</v>
      </c>
      <c r="M32" s="558">
        <v>2118</v>
      </c>
    </row>
    <row r="33" spans="3:13" ht="15" customHeight="1" x14ac:dyDescent="0.2">
      <c r="C33" s="554" t="s">
        <v>307</v>
      </c>
      <c r="D33" s="555">
        <v>1477.699740285987</v>
      </c>
      <c r="E33" s="555">
        <v>1411.3714412537936</v>
      </c>
      <c r="F33" s="555">
        <v>1155</v>
      </c>
      <c r="G33" s="555">
        <v>1378.03</v>
      </c>
      <c r="H33" s="555">
        <v>1385.6556600322106</v>
      </c>
      <c r="I33" s="555">
        <v>2099.9734899962036</v>
      </c>
      <c r="J33" s="555">
        <v>1342</v>
      </c>
      <c r="K33" s="555">
        <v>1695.8014586669576</v>
      </c>
      <c r="L33" s="555">
        <v>2282</v>
      </c>
      <c r="M33" s="555">
        <v>1945</v>
      </c>
    </row>
    <row r="34" spans="3:13" ht="15" customHeight="1" x14ac:dyDescent="0.2">
      <c r="C34" s="559" t="s">
        <v>409</v>
      </c>
      <c r="D34" s="558">
        <v>1096.1135549079956</v>
      </c>
      <c r="E34" s="558">
        <v>1044.3429448754314</v>
      </c>
      <c r="F34" s="558">
        <v>801</v>
      </c>
      <c r="G34" s="558">
        <v>1096.8900000000001</v>
      </c>
      <c r="H34" s="558">
        <v>1062.025927082211</v>
      </c>
      <c r="I34" s="558">
        <v>689.25385675256496</v>
      </c>
      <c r="J34" s="558">
        <v>1012</v>
      </c>
      <c r="K34" s="558">
        <v>1101.8195777351223</v>
      </c>
      <c r="L34" s="558">
        <v>1860</v>
      </c>
      <c r="M34" s="558">
        <v>1487</v>
      </c>
    </row>
    <row r="35" spans="3:13" ht="15" customHeight="1" x14ac:dyDescent="0.2">
      <c r="C35" s="559" t="s">
        <v>410</v>
      </c>
      <c r="D35" s="558">
        <v>381.58618537799833</v>
      </c>
      <c r="E35" s="558">
        <v>367.02849637836221</v>
      </c>
      <c r="F35" s="558">
        <v>354</v>
      </c>
      <c r="G35" s="558">
        <v>281.14</v>
      </c>
      <c r="H35" s="558">
        <v>323.62973294999932</v>
      </c>
      <c r="I35" s="558">
        <v>1410.7196332436383</v>
      </c>
      <c r="J35" s="558">
        <v>330</v>
      </c>
      <c r="K35" s="558">
        <v>593.98188093183785</v>
      </c>
      <c r="L35" s="558">
        <v>422</v>
      </c>
      <c r="M35" s="558">
        <v>459</v>
      </c>
    </row>
    <row r="36" spans="3:13" ht="15" customHeight="1" x14ac:dyDescent="0.2">
      <c r="C36" s="554" t="s">
        <v>402</v>
      </c>
      <c r="D36" s="555">
        <v>734.93598952799618</v>
      </c>
      <c r="E36" s="555">
        <v>621.05364585154325</v>
      </c>
      <c r="F36" s="555">
        <v>942.60447219886566</v>
      </c>
      <c r="G36" s="555">
        <v>912.83</v>
      </c>
      <c r="H36" s="555">
        <v>872</v>
      </c>
      <c r="I36" s="555">
        <v>912.5081179263475</v>
      </c>
      <c r="J36" s="555">
        <v>835</v>
      </c>
      <c r="K36" s="555">
        <v>908.10361812778979</v>
      </c>
      <c r="L36" s="555">
        <v>947</v>
      </c>
      <c r="M36" s="555">
        <v>868</v>
      </c>
    </row>
    <row r="37" spans="3:13" ht="15" customHeight="1" x14ac:dyDescent="0.2">
      <c r="C37" s="559" t="s">
        <v>409</v>
      </c>
      <c r="D37" s="558">
        <v>411.94993772399874</v>
      </c>
      <c r="E37" s="558">
        <v>366.14029122922244</v>
      </c>
      <c r="F37" s="558">
        <v>569.79292204686817</v>
      </c>
      <c r="G37" s="558">
        <v>538.64</v>
      </c>
      <c r="H37" s="558">
        <v>563.09171443041862</v>
      </c>
      <c r="I37" s="558">
        <v>550.38528359422514</v>
      </c>
      <c r="J37" s="558">
        <v>279</v>
      </c>
      <c r="K37" s="558">
        <v>527.95521433141334</v>
      </c>
      <c r="L37" s="558">
        <v>551</v>
      </c>
      <c r="M37" s="558">
        <v>515</v>
      </c>
    </row>
    <row r="38" spans="3:13" ht="15" customHeight="1" x14ac:dyDescent="0.2">
      <c r="C38" s="559" t="s">
        <v>410</v>
      </c>
      <c r="D38" s="558">
        <v>322.98605180399846</v>
      </c>
      <c r="E38" s="558">
        <v>254.91335462232075</v>
      </c>
      <c r="F38" s="558">
        <v>372.81155015199749</v>
      </c>
      <c r="G38" s="558">
        <v>374.18</v>
      </c>
      <c r="H38" s="558">
        <v>309</v>
      </c>
      <c r="I38" s="558">
        <v>362.12283433212235</v>
      </c>
      <c r="J38" s="558">
        <v>556</v>
      </c>
      <c r="K38" s="558">
        <v>380.1484037963761</v>
      </c>
      <c r="L38" s="558">
        <v>396</v>
      </c>
      <c r="M38" s="558">
        <v>353</v>
      </c>
    </row>
    <row r="39" spans="3:13" ht="15" customHeight="1" x14ac:dyDescent="0.2">
      <c r="C39" s="554" t="s">
        <v>89</v>
      </c>
      <c r="D39" s="555">
        <v>3637.7858497794118</v>
      </c>
      <c r="E39" s="555">
        <v>3086.0338790292221</v>
      </c>
      <c r="F39" s="555">
        <v>3229.0371057608891</v>
      </c>
      <c r="G39" s="555">
        <v>3539.73</v>
      </c>
      <c r="H39" s="555">
        <v>3762.9602317445174</v>
      </c>
      <c r="I39" s="555">
        <v>3535.6152385033906</v>
      </c>
      <c r="J39" s="555">
        <v>3424</v>
      </c>
      <c r="K39" s="555">
        <v>3355.773131579765</v>
      </c>
      <c r="L39" s="555">
        <v>4425</v>
      </c>
      <c r="M39" s="555">
        <v>3502</v>
      </c>
    </row>
    <row r="40" spans="3:13" ht="15" customHeight="1" x14ac:dyDescent="0.2">
      <c r="C40" s="559" t="s">
        <v>409</v>
      </c>
      <c r="D40" s="558">
        <v>2509.9525226240762</v>
      </c>
      <c r="E40" s="558">
        <v>2307.1936706706238</v>
      </c>
      <c r="F40" s="558">
        <v>2371.5705404112941</v>
      </c>
      <c r="G40" s="558">
        <v>2613.94</v>
      </c>
      <c r="H40" s="558">
        <v>2689.1455217029443</v>
      </c>
      <c r="I40" s="558">
        <v>2335.5825625474517</v>
      </c>
      <c r="J40" s="558">
        <v>2317</v>
      </c>
      <c r="K40" s="558">
        <v>2547.957773512469</v>
      </c>
      <c r="L40" s="558">
        <v>3238</v>
      </c>
      <c r="M40" s="558">
        <v>2373</v>
      </c>
    </row>
    <row r="41" spans="3:13" ht="15" customHeight="1" x14ac:dyDescent="0.2">
      <c r="C41" s="559" t="s">
        <v>410</v>
      </c>
      <c r="D41" s="558">
        <v>1127.8333271549891</v>
      </c>
      <c r="E41" s="558">
        <v>778.84020835859826</v>
      </c>
      <c r="F41" s="558">
        <v>857.46656534959482</v>
      </c>
      <c r="G41" s="558">
        <v>925.78</v>
      </c>
      <c r="H41" s="558">
        <v>1073.8147100415781</v>
      </c>
      <c r="I41" s="558">
        <v>1200.0326759559389</v>
      </c>
      <c r="J41" s="558">
        <v>1107</v>
      </c>
      <c r="K41" s="558">
        <v>807.8153580672996</v>
      </c>
      <c r="L41" s="558">
        <v>1187</v>
      </c>
      <c r="M41" s="558">
        <v>1130</v>
      </c>
    </row>
    <row r="42" spans="3:13" ht="15" customHeight="1" x14ac:dyDescent="0.2">
      <c r="C42" s="554" t="s">
        <v>311</v>
      </c>
      <c r="D42" s="555">
        <v>538.2129189409975</v>
      </c>
      <c r="E42" s="555">
        <v>778.84020835859815</v>
      </c>
      <c r="F42" s="555">
        <v>599.76387659372529</v>
      </c>
      <c r="G42" s="555">
        <v>570.46</v>
      </c>
      <c r="H42" s="555">
        <v>617.30395350908816</v>
      </c>
      <c r="I42" s="555">
        <v>886.35601034302613</v>
      </c>
      <c r="J42" s="555">
        <v>605</v>
      </c>
      <c r="K42" s="555">
        <v>531.97871783703897</v>
      </c>
      <c r="L42" s="555">
        <v>595</v>
      </c>
      <c r="M42" s="555">
        <v>705</v>
      </c>
    </row>
    <row r="43" spans="3:13" ht="15" customHeight="1" x14ac:dyDescent="0.2">
      <c r="C43" s="559" t="s">
        <v>409</v>
      </c>
      <c r="D43" s="558">
        <v>319.44702960699925</v>
      </c>
      <c r="E43" s="558">
        <v>345.27145422887838</v>
      </c>
      <c r="F43" s="558">
        <v>338.79579148732694</v>
      </c>
      <c r="G43" s="558">
        <v>363.29</v>
      </c>
      <c r="H43" s="558">
        <v>392.5004476457388</v>
      </c>
      <c r="I43" s="558">
        <v>588.86719058826884</v>
      </c>
      <c r="J43" s="558">
        <v>339</v>
      </c>
      <c r="K43" s="558">
        <v>413.18234165067133</v>
      </c>
      <c r="L43" s="558">
        <v>436</v>
      </c>
      <c r="M43" s="558">
        <v>457</v>
      </c>
    </row>
    <row r="44" spans="3:13" ht="15" customHeight="1" x14ac:dyDescent="0.2">
      <c r="C44" s="559" t="s">
        <v>410</v>
      </c>
      <c r="D44" s="558">
        <v>218.76588933399972</v>
      </c>
      <c r="E44" s="558">
        <v>433.56875412971976</v>
      </c>
      <c r="F44" s="558">
        <v>260.96808510639835</v>
      </c>
      <c r="G44" s="558">
        <v>207.17</v>
      </c>
      <c r="H44" s="558">
        <v>224.80350586334907</v>
      </c>
      <c r="I44" s="558">
        <v>297.48881975475729</v>
      </c>
      <c r="J44" s="558">
        <v>266</v>
      </c>
      <c r="K44" s="558">
        <v>118.7963761863675</v>
      </c>
      <c r="L44" s="558">
        <v>159</v>
      </c>
      <c r="M44" s="558">
        <v>247</v>
      </c>
    </row>
    <row r="45" spans="3:13" ht="15" customHeight="1" x14ac:dyDescent="0.2">
      <c r="C45" s="554" t="s">
        <v>403</v>
      </c>
      <c r="D45" s="555">
        <v>2580.6347290131648</v>
      </c>
      <c r="E45" s="555">
        <v>2588.1990060720186</v>
      </c>
      <c r="F45" s="555">
        <v>2581.4164773330876</v>
      </c>
      <c r="G45" s="555">
        <v>2942.09</v>
      </c>
      <c r="H45" s="555">
        <v>2990</v>
      </c>
      <c r="I45" s="555">
        <v>3426.3002229302078</v>
      </c>
      <c r="J45" s="555">
        <v>3087</v>
      </c>
      <c r="K45" s="555">
        <v>4351.6303352383557</v>
      </c>
      <c r="L45" s="555">
        <v>3510</v>
      </c>
      <c r="M45" s="555">
        <v>4715</v>
      </c>
    </row>
    <row r="46" spans="3:13" ht="15" customHeight="1" x14ac:dyDescent="0.2">
      <c r="C46" s="559" t="s">
        <v>409</v>
      </c>
      <c r="D46" s="558">
        <v>1255.5216633189877</v>
      </c>
      <c r="E46" s="558">
        <v>1289.9221680237508</v>
      </c>
      <c r="F46" s="558">
        <v>1462.9818268770948</v>
      </c>
      <c r="G46" s="558">
        <v>1534.32</v>
      </c>
      <c r="H46" s="558">
        <v>1475.2262826343463</v>
      </c>
      <c r="I46" s="558">
        <v>1685.9958686432576</v>
      </c>
      <c r="J46" s="558">
        <v>1633</v>
      </c>
      <c r="K46" s="558">
        <v>1928.1842610364631</v>
      </c>
      <c r="L46" s="558">
        <v>1585</v>
      </c>
      <c r="M46" s="558">
        <v>2173</v>
      </c>
    </row>
    <row r="47" spans="3:13" ht="15" customHeight="1" x14ac:dyDescent="0.2">
      <c r="C47" s="559" t="s">
        <v>410</v>
      </c>
      <c r="D47" s="558">
        <v>1325.1130656939886</v>
      </c>
      <c r="E47" s="558">
        <v>1298.2768380482678</v>
      </c>
      <c r="F47" s="558">
        <v>1118.4346504559931</v>
      </c>
      <c r="G47" s="558">
        <v>1407.78</v>
      </c>
      <c r="H47" s="558">
        <v>1515</v>
      </c>
      <c r="I47" s="558">
        <v>1740.3043542869502</v>
      </c>
      <c r="J47" s="558">
        <v>1454</v>
      </c>
      <c r="K47" s="558">
        <v>2423.4460742018928</v>
      </c>
      <c r="L47" s="558">
        <v>1925</v>
      </c>
      <c r="M47" s="558">
        <v>2542</v>
      </c>
    </row>
    <row r="48" spans="3:13" ht="15" customHeight="1" x14ac:dyDescent="0.2">
      <c r="C48" s="554" t="s">
        <v>404</v>
      </c>
      <c r="D48" s="555">
        <v>1811.2533127049969</v>
      </c>
      <c r="E48" s="555">
        <v>1706.6859210621251</v>
      </c>
      <c r="F48" s="555">
        <v>2172.882587700456</v>
      </c>
      <c r="G48" s="555">
        <v>1824.83</v>
      </c>
      <c r="H48" s="555">
        <v>2054.1660939222606</v>
      </c>
      <c r="I48" s="555">
        <v>2310.7844699268835</v>
      </c>
      <c r="J48" s="555">
        <v>2607</v>
      </c>
      <c r="K48" s="555">
        <v>2610.7244282002248</v>
      </c>
      <c r="L48" s="555">
        <v>3398</v>
      </c>
      <c r="M48" s="555">
        <v>2715</v>
      </c>
    </row>
    <row r="49" spans="3:13" ht="15" customHeight="1" x14ac:dyDescent="0.2">
      <c r="C49" s="559" t="s">
        <v>409</v>
      </c>
      <c r="D49" s="558">
        <v>452.39820431899841</v>
      </c>
      <c r="E49" s="558">
        <v>487.41172931876935</v>
      </c>
      <c r="F49" s="558">
        <v>569.79292204686817</v>
      </c>
      <c r="G49" s="558">
        <v>487.61</v>
      </c>
      <c r="H49" s="558">
        <v>489.90004531329305</v>
      </c>
      <c r="I49" s="558">
        <v>586.62247370084378</v>
      </c>
      <c r="J49" s="558">
        <v>619</v>
      </c>
      <c r="K49" s="558">
        <v>757.50095969289691</v>
      </c>
      <c r="L49" s="558">
        <v>919</v>
      </c>
      <c r="M49" s="558">
        <v>314</v>
      </c>
    </row>
    <row r="50" spans="3:13" ht="15" customHeight="1" x14ac:dyDescent="0.2">
      <c r="C50" s="559" t="s">
        <v>410</v>
      </c>
      <c r="D50" s="558">
        <v>1358.855108385987</v>
      </c>
      <c r="E50" s="558">
        <v>1219.2741917433557</v>
      </c>
      <c r="F50" s="558">
        <v>1603.0896656535879</v>
      </c>
      <c r="G50" s="558">
        <v>1337.22</v>
      </c>
      <c r="H50" s="558">
        <v>1564.2660486089667</v>
      </c>
      <c r="I50" s="558">
        <v>1724.1619962260397</v>
      </c>
      <c r="J50" s="558">
        <v>1988</v>
      </c>
      <c r="K50" s="558">
        <v>1853.2234685073308</v>
      </c>
      <c r="L50" s="558">
        <v>2479</v>
      </c>
      <c r="M50" s="558">
        <v>2401</v>
      </c>
    </row>
    <row r="51" spans="3:13" ht="15" customHeight="1" x14ac:dyDescent="0.2">
      <c r="C51" s="554" t="s">
        <v>405</v>
      </c>
      <c r="D51" s="555">
        <v>2852.5967452170639</v>
      </c>
      <c r="E51" s="555">
        <v>2914.2238437886945</v>
      </c>
      <c r="F51" s="555">
        <v>2835.1236170649436</v>
      </c>
      <c r="G51" s="555">
        <v>2700.2</v>
      </c>
      <c r="H51" s="555">
        <v>3019.2996078178921</v>
      </c>
      <c r="I51" s="555">
        <v>3024.6058548268848</v>
      </c>
      <c r="J51" s="555">
        <v>3110</v>
      </c>
      <c r="K51" s="555">
        <v>2800.0351385054541</v>
      </c>
      <c r="L51" s="555">
        <v>2980</v>
      </c>
      <c r="M51" s="555">
        <v>3191</v>
      </c>
    </row>
    <row r="52" spans="3:13" ht="15" customHeight="1" x14ac:dyDescent="0.2">
      <c r="C52" s="559" t="s">
        <v>409</v>
      </c>
      <c r="D52" s="558">
        <v>2206.5468578189489</v>
      </c>
      <c r="E52" s="558">
        <v>2245.4923966128822</v>
      </c>
      <c r="F52" s="558">
        <v>1940.3758967001488</v>
      </c>
      <c r="G52" s="558">
        <v>2102.91</v>
      </c>
      <c r="H52" s="558">
        <v>2244.2794460320961</v>
      </c>
      <c r="I52" s="558">
        <v>2219.9492551186886</v>
      </c>
      <c r="J52" s="558">
        <v>2496</v>
      </c>
      <c r="K52" s="558">
        <v>2134.7754318617986</v>
      </c>
      <c r="L52" s="558">
        <v>2136</v>
      </c>
      <c r="M52" s="558">
        <v>2344</v>
      </c>
    </row>
    <row r="53" spans="3:13" ht="15" customHeight="1" x14ac:dyDescent="0.2">
      <c r="C53" s="559" t="s">
        <v>410</v>
      </c>
      <c r="D53" s="558">
        <v>646.04988739799683</v>
      </c>
      <c r="E53" s="558">
        <v>668.73144717581238</v>
      </c>
      <c r="F53" s="558">
        <v>894.74772036479465</v>
      </c>
      <c r="G53" s="558">
        <v>597.29</v>
      </c>
      <c r="H53" s="558">
        <v>775.02016178580141</v>
      </c>
      <c r="I53" s="558">
        <v>804.65659970819615</v>
      </c>
      <c r="J53" s="558">
        <v>614</v>
      </c>
      <c r="K53" s="558">
        <v>665.25970664365843</v>
      </c>
      <c r="L53" s="558">
        <v>844</v>
      </c>
      <c r="M53" s="558">
        <v>847</v>
      </c>
    </row>
    <row r="54" spans="3:13" ht="15" customHeight="1" x14ac:dyDescent="0.2">
      <c r="C54" s="554" t="s">
        <v>315</v>
      </c>
      <c r="D54" s="555">
        <v>1459.906231525988</v>
      </c>
      <c r="E54" s="555">
        <v>1119.8051395326595</v>
      </c>
      <c r="F54" s="555">
        <v>1600.7021872579398</v>
      </c>
      <c r="G54" s="555">
        <v>1591.34</v>
      </c>
      <c r="H54" s="555">
        <v>2191.5969158432863</v>
      </c>
      <c r="I54" s="555">
        <v>1370.8804377388808</v>
      </c>
      <c r="J54" s="555">
        <v>1919</v>
      </c>
      <c r="K54" s="555">
        <v>1568.535120564695</v>
      </c>
      <c r="L54" s="555">
        <v>2274</v>
      </c>
      <c r="M54" s="555">
        <v>2351</v>
      </c>
    </row>
    <row r="55" spans="3:13" ht="15" customHeight="1" x14ac:dyDescent="0.2">
      <c r="C55" s="559" t="s">
        <v>409</v>
      </c>
      <c r="D55" s="558">
        <v>600.33949715599886</v>
      </c>
      <c r="E55" s="558">
        <v>376.92989473371671</v>
      </c>
      <c r="F55" s="558">
        <v>631.39215686274565</v>
      </c>
      <c r="G55" s="558">
        <v>745.59</v>
      </c>
      <c r="H55" s="558">
        <v>881.41926086217381</v>
      </c>
      <c r="I55" s="558">
        <v>441.97144878393789</v>
      </c>
      <c r="J55" s="558">
        <v>942</v>
      </c>
      <c r="K55" s="558">
        <v>665.68266154830349</v>
      </c>
      <c r="L55" s="558">
        <v>850</v>
      </c>
      <c r="M55" s="558">
        <v>1115</v>
      </c>
    </row>
    <row r="56" spans="3:13" ht="15" customHeight="1" x14ac:dyDescent="0.2">
      <c r="C56" s="559" t="s">
        <v>410</v>
      </c>
      <c r="D56" s="558">
        <v>859.56673436999438</v>
      </c>
      <c r="E56" s="558">
        <v>742.87524479894284</v>
      </c>
      <c r="F56" s="558">
        <v>969.3100303951943</v>
      </c>
      <c r="G56" s="558">
        <v>845.75</v>
      </c>
      <c r="H56" s="558">
        <v>1310.1776549811125</v>
      </c>
      <c r="I56" s="558">
        <v>928.90898895494297</v>
      </c>
      <c r="J56" s="558">
        <v>977</v>
      </c>
      <c r="K56" s="558">
        <v>902.85245901639371</v>
      </c>
      <c r="L56" s="558">
        <v>1424</v>
      </c>
      <c r="M56" s="558">
        <v>1236</v>
      </c>
    </row>
    <row r="57" spans="3:13" ht="15" customHeight="1" x14ac:dyDescent="0.2">
      <c r="C57" s="554" t="s">
        <v>406</v>
      </c>
      <c r="D57" s="555">
        <v>1294.0758775999911</v>
      </c>
      <c r="E57" s="555">
        <v>890.03938320071006</v>
      </c>
      <c r="F57" s="555">
        <v>887.48677499024893</v>
      </c>
      <c r="G57" s="555">
        <v>1376.6</v>
      </c>
      <c r="H57" s="555">
        <v>1647.9713676444021</v>
      </c>
      <c r="I57" s="555">
        <v>1503.0064499145537</v>
      </c>
      <c r="J57" s="555">
        <v>2178</v>
      </c>
      <c r="K57" s="555">
        <v>1914.4631400091691</v>
      </c>
      <c r="L57" s="555">
        <v>2095</v>
      </c>
      <c r="M57" s="555">
        <v>2218</v>
      </c>
    </row>
    <row r="58" spans="3:13" ht="15" customHeight="1" x14ac:dyDescent="0.2">
      <c r="C58" s="559" t="s">
        <v>409</v>
      </c>
      <c r="D58" s="558">
        <v>651.37484922999897</v>
      </c>
      <c r="E58" s="558">
        <v>529.08444767457547</v>
      </c>
      <c r="F58" s="558">
        <v>477.39406982305178</v>
      </c>
      <c r="G58" s="558">
        <v>705.9</v>
      </c>
      <c r="H58" s="558">
        <v>962.54465339764022</v>
      </c>
      <c r="I58" s="558">
        <v>774.02185595020558</v>
      </c>
      <c r="J58" s="558">
        <v>1036</v>
      </c>
      <c r="K58" s="558">
        <v>964.09213051823212</v>
      </c>
      <c r="L58" s="558">
        <v>987</v>
      </c>
      <c r="M58" s="558">
        <v>1229</v>
      </c>
    </row>
    <row r="59" spans="3:13" ht="15" customHeight="1" x14ac:dyDescent="0.2">
      <c r="C59" s="559" t="s">
        <v>410</v>
      </c>
      <c r="D59" s="558">
        <v>642.70102836999683</v>
      </c>
      <c r="E59" s="558">
        <v>360.95493552613459</v>
      </c>
      <c r="F59" s="558">
        <v>410.09270516719721</v>
      </c>
      <c r="G59" s="558">
        <v>670.7</v>
      </c>
      <c r="H59" s="558">
        <v>685.42671424676166</v>
      </c>
      <c r="I59" s="558">
        <v>728.98459396434816</v>
      </c>
      <c r="J59" s="558">
        <v>1142</v>
      </c>
      <c r="K59" s="558">
        <v>950.37100949094076</v>
      </c>
      <c r="L59" s="558">
        <v>1108</v>
      </c>
      <c r="M59" s="558">
        <v>989</v>
      </c>
    </row>
    <row r="60" spans="3:13" ht="15" customHeight="1" x14ac:dyDescent="0.2">
      <c r="C60" s="554" t="s">
        <v>407</v>
      </c>
      <c r="D60" s="555">
        <v>972.37261346099433</v>
      </c>
      <c r="E60" s="555">
        <v>1228.8743829753059</v>
      </c>
      <c r="F60" s="555">
        <v>829.12830897800177</v>
      </c>
      <c r="G60" s="555">
        <v>1114.69</v>
      </c>
      <c r="H60" s="555">
        <v>1048.9402088091158</v>
      </c>
      <c r="I60" s="555">
        <v>1042.2812487300641</v>
      </c>
      <c r="J60" s="555">
        <v>1183</v>
      </c>
      <c r="K60" s="555">
        <v>1122.741795964376</v>
      </c>
      <c r="L60" s="555">
        <v>1135</v>
      </c>
      <c r="M60" s="555">
        <v>1115</v>
      </c>
    </row>
    <row r="61" spans="3:13" ht="15" customHeight="1" x14ac:dyDescent="0.2">
      <c r="C61" s="559" t="s">
        <v>409</v>
      </c>
      <c r="D61" s="558">
        <v>491.81350568799894</v>
      </c>
      <c r="E61" s="558">
        <v>630.32733006218768</v>
      </c>
      <c r="F61" s="558">
        <v>400.39502630320465</v>
      </c>
      <c r="G61" s="558">
        <v>693.36</v>
      </c>
      <c r="H61" s="558">
        <v>524.12054072375668</v>
      </c>
      <c r="I61" s="558">
        <v>472.80694985306138</v>
      </c>
      <c r="J61" s="558">
        <v>585</v>
      </c>
      <c r="K61" s="558">
        <v>505.00063979526499</v>
      </c>
      <c r="L61" s="558">
        <v>528</v>
      </c>
      <c r="M61" s="558">
        <v>515</v>
      </c>
    </row>
    <row r="62" spans="3:13" ht="15" customHeight="1" x14ac:dyDescent="0.2">
      <c r="C62" s="559" t="s">
        <v>410</v>
      </c>
      <c r="D62" s="558">
        <v>480.559107772998</v>
      </c>
      <c r="E62" s="558">
        <v>598.54705291311825</v>
      </c>
      <c r="F62" s="558">
        <v>428.73328267479707</v>
      </c>
      <c r="G62" s="558">
        <v>421.33</v>
      </c>
      <c r="H62" s="558">
        <v>524.81966808535924</v>
      </c>
      <c r="I62" s="558">
        <v>569.47429887700275</v>
      </c>
      <c r="J62" s="558">
        <v>598</v>
      </c>
      <c r="K62" s="558">
        <v>617.74115616911138</v>
      </c>
      <c r="L62" s="558">
        <v>607</v>
      </c>
      <c r="M62" s="558">
        <v>600</v>
      </c>
    </row>
    <row r="63" spans="3:13" ht="15" customHeight="1" x14ac:dyDescent="0.2">
      <c r="C63" s="554" t="s">
        <v>408</v>
      </c>
      <c r="D63" s="555">
        <v>946.7564149699939</v>
      </c>
      <c r="E63" s="555">
        <v>844.28782806708352</v>
      </c>
      <c r="F63" s="555">
        <v>1077.9373541840614</v>
      </c>
      <c r="G63" s="555">
        <v>790.95</v>
      </c>
      <c r="H63" s="555">
        <v>892.60328837947634</v>
      </c>
      <c r="I63" s="555">
        <v>1173.1706453517384</v>
      </c>
      <c r="J63" s="555">
        <v>1014</v>
      </c>
      <c r="K63" s="555">
        <v>1076.8326468920795</v>
      </c>
      <c r="L63" s="555">
        <v>1145</v>
      </c>
      <c r="M63" s="555">
        <v>836</v>
      </c>
    </row>
    <row r="64" spans="3:13" ht="15" customHeight="1" x14ac:dyDescent="0.2">
      <c r="C64" s="559" t="s">
        <v>409</v>
      </c>
      <c r="D64" s="558">
        <v>320.04371243799903</v>
      </c>
      <c r="E64" s="558">
        <v>278.85327060509417</v>
      </c>
      <c r="F64" s="558">
        <v>369.59540889526579</v>
      </c>
      <c r="G64" s="558">
        <v>244.2</v>
      </c>
      <c r="H64" s="558">
        <v>265.94858935626655</v>
      </c>
      <c r="I64" s="558">
        <v>442.48580594270152</v>
      </c>
      <c r="J64" s="558">
        <v>278</v>
      </c>
      <c r="K64" s="558">
        <v>459.09149072296816</v>
      </c>
      <c r="L64" s="558">
        <v>459</v>
      </c>
      <c r="M64" s="558">
        <v>200</v>
      </c>
    </row>
    <row r="65" spans="2:13" ht="15" customHeight="1" x14ac:dyDescent="0.2">
      <c r="C65" s="559" t="s">
        <v>410</v>
      </c>
      <c r="D65" s="558">
        <v>626.71270253199634</v>
      </c>
      <c r="E65" s="558">
        <v>565.43455746198936</v>
      </c>
      <c r="F65" s="558">
        <v>708.3419452887955</v>
      </c>
      <c r="G65" s="558">
        <v>546.75</v>
      </c>
      <c r="H65" s="558">
        <v>626.65469902320956</v>
      </c>
      <c r="I65" s="558">
        <v>730.68483940903684</v>
      </c>
      <c r="J65" s="558">
        <v>736</v>
      </c>
      <c r="K65" s="558">
        <v>617.74115616911138</v>
      </c>
      <c r="L65" s="558">
        <v>686</v>
      </c>
      <c r="M65" s="558">
        <v>635</v>
      </c>
    </row>
    <row r="66" spans="2:13" ht="15" customHeight="1" x14ac:dyDescent="0.2">
      <c r="C66" s="554" t="s">
        <v>319</v>
      </c>
      <c r="D66" s="555">
        <v>3022.2963453941716</v>
      </c>
      <c r="E66" s="555">
        <v>3350.4968954411574</v>
      </c>
      <c r="F66" s="555">
        <v>3361.0060812079587</v>
      </c>
      <c r="G66" s="555">
        <v>3111.66</v>
      </c>
      <c r="H66" s="555">
        <v>3290.7256822236013</v>
      </c>
      <c r="I66" s="555">
        <v>3313.3960093830315</v>
      </c>
      <c r="J66" s="555">
        <v>3454</v>
      </c>
      <c r="K66" s="555">
        <v>2979.1840672762032</v>
      </c>
      <c r="L66" s="555">
        <v>3184</v>
      </c>
      <c r="M66" s="555">
        <v>4042</v>
      </c>
    </row>
    <row r="67" spans="2:13" ht="15" customHeight="1" x14ac:dyDescent="0.2">
      <c r="C67" s="559" t="s">
        <v>409</v>
      </c>
      <c r="D67" s="558">
        <v>266.62823669499954</v>
      </c>
      <c r="E67" s="558">
        <v>463.44158970431812</v>
      </c>
      <c r="F67" s="558">
        <v>415.79483500717407</v>
      </c>
      <c r="G67" s="558">
        <v>287.8</v>
      </c>
      <c r="H67" s="558">
        <v>319.20351060253188</v>
      </c>
      <c r="I67" s="558">
        <v>188.30492915580712</v>
      </c>
      <c r="J67" s="558">
        <v>389</v>
      </c>
      <c r="K67" s="558">
        <v>413.18234165067133</v>
      </c>
      <c r="L67" s="558">
        <v>230</v>
      </c>
      <c r="M67" s="558">
        <v>229</v>
      </c>
    </row>
    <row r="68" spans="2:13" ht="15" customHeight="1" x14ac:dyDescent="0.2">
      <c r="C68" s="559" t="s">
        <v>410</v>
      </c>
      <c r="D68" s="558">
        <v>2755.6681086991116</v>
      </c>
      <c r="E68" s="558">
        <v>2887.0553057368393</v>
      </c>
      <c r="F68" s="558">
        <v>2945.2112462007844</v>
      </c>
      <c r="G68" s="558">
        <v>2823.85</v>
      </c>
      <c r="H68" s="558">
        <v>2971.522171621069</v>
      </c>
      <c r="I68" s="558">
        <v>3125.0910802272242</v>
      </c>
      <c r="J68" s="558">
        <v>3065</v>
      </c>
      <c r="K68" s="558">
        <v>2566.0017256255333</v>
      </c>
      <c r="L68" s="558">
        <v>2954</v>
      </c>
      <c r="M68" s="558">
        <v>3813</v>
      </c>
    </row>
    <row r="69" spans="2:13" ht="15" customHeight="1" x14ac:dyDescent="0.2">
      <c r="C69" s="554" t="s">
        <v>219</v>
      </c>
      <c r="D69" s="560">
        <v>4.0859539839999997</v>
      </c>
      <c r="E69" s="555">
        <v>22.1800859171192</v>
      </c>
      <c r="F69" s="560">
        <v>0</v>
      </c>
      <c r="G69" s="560">
        <v>39.15</v>
      </c>
      <c r="H69" s="560"/>
      <c r="I69" s="560">
        <v>0</v>
      </c>
      <c r="J69" s="560">
        <v>23</v>
      </c>
      <c r="K69" s="560">
        <v>0</v>
      </c>
      <c r="L69" s="560">
        <v>0</v>
      </c>
      <c r="M69" s="560">
        <v>0</v>
      </c>
    </row>
    <row r="70" spans="2:13" ht="15" customHeight="1" x14ac:dyDescent="0.2">
      <c r="C70" s="559" t="s">
        <v>409</v>
      </c>
      <c r="D70" s="558">
        <v>2.0344640620000001</v>
      </c>
      <c r="E70" s="558">
        <v>0</v>
      </c>
      <c r="F70" s="558">
        <v>0</v>
      </c>
      <c r="G70" s="558">
        <v>17.87</v>
      </c>
      <c r="H70" s="558"/>
      <c r="I70" s="558">
        <v>0</v>
      </c>
      <c r="J70" s="558">
        <v>23</v>
      </c>
      <c r="K70" s="558">
        <v>0</v>
      </c>
      <c r="L70" s="558">
        <v>0</v>
      </c>
      <c r="M70" s="558">
        <v>0</v>
      </c>
    </row>
    <row r="71" spans="2:13" ht="15" customHeight="1" x14ac:dyDescent="0.2">
      <c r="C71" s="559" t="s">
        <v>410</v>
      </c>
      <c r="D71" s="558">
        <v>2.051489922</v>
      </c>
      <c r="E71" s="558">
        <v>22.1800859171192</v>
      </c>
      <c r="F71" s="558">
        <v>0</v>
      </c>
      <c r="G71" s="558">
        <v>21.28</v>
      </c>
      <c r="H71" s="558"/>
      <c r="I71" s="558">
        <v>0</v>
      </c>
      <c r="J71" s="558">
        <v>0</v>
      </c>
      <c r="K71" s="558">
        <v>0</v>
      </c>
      <c r="L71" s="558">
        <v>0</v>
      </c>
      <c r="M71" s="558">
        <v>0</v>
      </c>
    </row>
    <row r="72" spans="2:13" ht="15" customHeight="1" x14ac:dyDescent="0.2">
      <c r="C72" s="554" t="s">
        <v>344</v>
      </c>
      <c r="D72" s="555">
        <v>100.36223575899994</v>
      </c>
      <c r="E72" s="555">
        <v>334.69349134987277</v>
      </c>
      <c r="F72" s="555">
        <v>319.32655111864551</v>
      </c>
      <c r="G72" s="555">
        <v>20.166947732302997</v>
      </c>
      <c r="H72" s="555">
        <v>415.41734672792097</v>
      </c>
      <c r="I72" s="555">
        <v>136.70353314357439</v>
      </c>
      <c r="J72" s="555">
        <v>398</v>
      </c>
      <c r="K72" s="555">
        <v>349.95152295010178</v>
      </c>
      <c r="L72" s="555">
        <v>303</v>
      </c>
      <c r="M72" s="555">
        <v>713</v>
      </c>
    </row>
    <row r="73" spans="2:13" ht="15" customHeight="1" x14ac:dyDescent="0.2">
      <c r="C73" s="559" t="s">
        <v>409</v>
      </c>
      <c r="D73" s="558">
        <v>50.212870806999973</v>
      </c>
      <c r="E73" s="558">
        <v>174.57404124825638</v>
      </c>
      <c r="F73" s="558">
        <v>76.999043519847007</v>
      </c>
      <c r="G73" s="558">
        <v>20.166947732302997</v>
      </c>
      <c r="H73" s="558">
        <v>169.05521375235469</v>
      </c>
      <c r="I73" s="558">
        <v>58.577946414591295</v>
      </c>
      <c r="J73" s="558">
        <v>280</v>
      </c>
      <c r="K73" s="558">
        <v>183.6365962891872</v>
      </c>
      <c r="L73" s="558">
        <v>92</v>
      </c>
      <c r="M73" s="558">
        <v>572</v>
      </c>
    </row>
    <row r="74" spans="2:13" ht="15" customHeight="1" x14ac:dyDescent="0.2">
      <c r="C74" s="561" t="s">
        <v>410</v>
      </c>
      <c r="D74" s="562">
        <v>50.149364951999999</v>
      </c>
      <c r="E74" s="562">
        <v>160.11945010161639</v>
      </c>
      <c r="F74" s="562">
        <v>242.32750759879849</v>
      </c>
      <c r="G74" s="562">
        <v>0</v>
      </c>
      <c r="H74" s="562">
        <v>246.36213297556628</v>
      </c>
      <c r="I74" s="562">
        <v>78.125586728983095</v>
      </c>
      <c r="J74" s="562">
        <v>118</v>
      </c>
      <c r="K74" s="562">
        <v>166.31492666091449</v>
      </c>
      <c r="L74" s="562">
        <v>211</v>
      </c>
      <c r="M74" s="562">
        <v>141</v>
      </c>
    </row>
    <row r="75" spans="2:13" ht="15" customHeight="1" x14ac:dyDescent="0.2">
      <c r="C75" s="563"/>
      <c r="D75" s="564"/>
      <c r="E75" s="564"/>
      <c r="F75" s="564"/>
      <c r="G75" s="564"/>
    </row>
    <row r="76" spans="2:13" ht="15" customHeight="1" x14ac:dyDescent="0.2">
      <c r="B76" s="565" t="s">
        <v>432</v>
      </c>
      <c r="C76" s="65"/>
      <c r="D76" s="65"/>
      <c r="E76" s="65"/>
      <c r="F76" s="65"/>
      <c r="G76" s="65"/>
    </row>
    <row r="77" spans="2:13" ht="15" customHeight="1" x14ac:dyDescent="0.2">
      <c r="B77" s="65"/>
      <c r="C77" s="65"/>
      <c r="D77" s="65"/>
      <c r="E77" s="65"/>
      <c r="F77" s="65"/>
      <c r="G77" s="65"/>
    </row>
  </sheetData>
  <customSheetViews>
    <customSheetView guid="{F1F7BD3E-FC2C-462F-A022-5270024FE9F6}" scale="90" showPageBreaks="1" view="pageBreakPreview">
      <selection activeCell="J21" sqref="J21"/>
      <pageMargins left="0.7" right="0.7" top="0.75" bottom="0.75" header="0.3" footer="0.3"/>
      <pageSetup scale="56" orientation="portrait" r:id="rId1"/>
    </customSheetView>
    <customSheetView guid="{2C045F60-6AB2-44F0-B91E-AB5C1A883BD2}" scale="90" showPageBreaks="1" printArea="1" view="pageBreakPreview">
      <selection activeCell="J21" sqref="J21"/>
      <pageMargins left="0.7" right="0.7" top="0.75" bottom="0.75" header="0.3" footer="0.3"/>
      <pageSetup scale="56" orientation="portrait" r:id="rId2"/>
    </customSheetView>
  </customSheetViews>
  <mergeCells count="2">
    <mergeCell ref="E5:H5"/>
    <mergeCell ref="C7:K7"/>
  </mergeCells>
  <pageMargins left="0.7" right="0.7" top="0.75" bottom="0.75" header="0.3" footer="0.3"/>
  <pageSetup scale="47" orientation="portrait" r:id="rId3"/>
  <drawing r:id="rId4"/>
  <legacyDrawing r:id="rId5"/>
  <oleObjects>
    <mc:AlternateContent xmlns:mc="http://schemas.openxmlformats.org/markup-compatibility/2006">
      <mc:Choice Requires="x14">
        <oleObject progId="MSPhotoEd.3" shapeId="662529" r:id="rId6">
          <objectPr defaultSize="0" autoPict="0" r:id="rId7">
            <anchor moveWithCells="1" sizeWithCells="1">
              <from>
                <xdr:col>0</xdr:col>
                <xdr:colOff>390525</xdr:colOff>
                <xdr:row>1</xdr:row>
                <xdr:rowOff>142875</xdr:rowOff>
              </from>
              <to>
                <xdr:col>2</xdr:col>
                <xdr:colOff>695325</xdr:colOff>
                <xdr:row>3</xdr:row>
                <xdr:rowOff>152400</xdr:rowOff>
              </to>
            </anchor>
          </objectPr>
        </oleObject>
      </mc:Choice>
      <mc:Fallback>
        <oleObject progId="MSPhotoEd.3" shapeId="662529"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2:V56"/>
  <sheetViews>
    <sheetView zoomScaleNormal="100" zoomScaleSheetLayoutView="100" workbookViewId="0">
      <selection activeCell="I4" sqref="I4"/>
    </sheetView>
  </sheetViews>
  <sheetFormatPr defaultRowHeight="12.75" x14ac:dyDescent="0.2"/>
  <cols>
    <col min="1" max="1" width="9.140625" style="58"/>
    <col min="2" max="2" width="8.5703125" style="58" customWidth="1"/>
    <col min="3" max="3" width="39" style="58" customWidth="1"/>
    <col min="4" max="4" width="11.7109375" style="58" customWidth="1"/>
    <col min="5" max="5" width="13.140625" style="58" customWidth="1"/>
    <col min="6" max="6" width="13.28515625" style="58" customWidth="1"/>
    <col min="7" max="9" width="13.5703125" style="58" customWidth="1"/>
    <col min="10" max="10" width="15.85546875" style="58" customWidth="1"/>
    <col min="11" max="16384" width="9.140625" style="58"/>
  </cols>
  <sheetData>
    <row r="2" spans="2:12" x14ac:dyDescent="0.2">
      <c r="F2" s="165" t="s">
        <v>561</v>
      </c>
    </row>
    <row r="4" spans="2:12" ht="15" x14ac:dyDescent="0.25">
      <c r="D4" s="641"/>
      <c r="E4" s="641"/>
      <c r="F4" s="641"/>
      <c r="G4" s="641"/>
      <c r="H4" s="641"/>
    </row>
    <row r="7" spans="2:12" ht="15.75" x14ac:dyDescent="0.25">
      <c r="B7" s="205" t="s">
        <v>462</v>
      </c>
      <c r="C7" s="636" t="s">
        <v>579</v>
      </c>
      <c r="D7" s="636"/>
      <c r="E7" s="636"/>
      <c r="F7" s="636"/>
      <c r="G7" s="636"/>
      <c r="H7" s="636"/>
    </row>
    <row r="8" spans="2:12" ht="12.75" customHeight="1" x14ac:dyDescent="0.25">
      <c r="B8" s="205"/>
      <c r="C8" s="222"/>
      <c r="D8" s="222"/>
      <c r="E8" s="222"/>
      <c r="F8" s="222"/>
      <c r="G8" s="222"/>
      <c r="H8" s="222"/>
    </row>
    <row r="9" spans="2:12" x14ac:dyDescent="0.2">
      <c r="I9" s="244"/>
    </row>
    <row r="10" spans="2:12" x14ac:dyDescent="0.2">
      <c r="C10" s="293" t="s">
        <v>227</v>
      </c>
      <c r="D10" s="294">
        <v>2005</v>
      </c>
      <c r="E10" s="294">
        <v>2006</v>
      </c>
      <c r="F10" s="294">
        <v>2007</v>
      </c>
      <c r="G10" s="295">
        <v>2008</v>
      </c>
      <c r="H10" s="295">
        <v>2009</v>
      </c>
    </row>
    <row r="11" spans="2:12" x14ac:dyDescent="0.2">
      <c r="C11" s="296"/>
      <c r="D11" s="297"/>
      <c r="E11" s="297"/>
      <c r="F11" s="297"/>
      <c r="G11" s="298"/>
      <c r="H11" s="298"/>
    </row>
    <row r="12" spans="2:12" ht="18" customHeight="1" x14ac:dyDescent="0.2">
      <c r="C12" s="231" t="s">
        <v>320</v>
      </c>
      <c r="D12" s="299">
        <f>SUM(D14:D30)</f>
        <v>21763</v>
      </c>
      <c r="E12" s="299">
        <f>SUM(E14:E30)</f>
        <v>22394</v>
      </c>
      <c r="F12" s="299">
        <f>SUM(F14:F30)</f>
        <v>24877</v>
      </c>
      <c r="G12" s="299">
        <f>SUM(G14:G30)</f>
        <v>25054</v>
      </c>
      <c r="H12" s="299">
        <f>SUM(H14:H32)</f>
        <v>22907</v>
      </c>
      <c r="I12" s="244"/>
      <c r="J12" s="244"/>
      <c r="K12" s="244"/>
      <c r="L12" s="244"/>
    </row>
    <row r="14" spans="2:12" ht="13.5" customHeight="1" x14ac:dyDescent="0.2">
      <c r="C14" s="300" t="s">
        <v>44</v>
      </c>
      <c r="D14" s="301">
        <v>6448</v>
      </c>
      <c r="E14" s="301">
        <v>6002</v>
      </c>
      <c r="F14" s="302">
        <v>6446</v>
      </c>
      <c r="G14" s="302">
        <v>6035</v>
      </c>
      <c r="H14" s="302">
        <v>4635</v>
      </c>
    </row>
    <row r="15" spans="2:12" x14ac:dyDescent="0.2">
      <c r="D15" s="302"/>
      <c r="E15" s="302"/>
      <c r="F15" s="302"/>
    </row>
    <row r="16" spans="2:12" ht="12.75" customHeight="1" x14ac:dyDescent="0.2">
      <c r="C16" s="221" t="s">
        <v>88</v>
      </c>
      <c r="D16" s="301">
        <v>2646</v>
      </c>
      <c r="E16" s="303">
        <f>2397+714</f>
        <v>3111</v>
      </c>
      <c r="F16" s="302">
        <v>3389</v>
      </c>
      <c r="G16" s="302">
        <v>3414</v>
      </c>
      <c r="H16" s="302">
        <v>3271</v>
      </c>
    </row>
    <row r="17" spans="3:8" x14ac:dyDescent="0.2">
      <c r="D17" s="302"/>
      <c r="E17" s="302"/>
      <c r="F17" s="302"/>
    </row>
    <row r="18" spans="3:8" x14ac:dyDescent="0.2">
      <c r="C18" s="58" t="s">
        <v>85</v>
      </c>
      <c r="D18" s="302">
        <v>3799</v>
      </c>
      <c r="E18" s="303">
        <v>3590</v>
      </c>
      <c r="F18" s="302">
        <v>4241</v>
      </c>
      <c r="G18" s="302">
        <v>4382</v>
      </c>
      <c r="H18" s="302">
        <v>4195</v>
      </c>
    </row>
    <row r="19" spans="3:8" x14ac:dyDescent="0.2">
      <c r="D19" s="302"/>
      <c r="E19" s="303"/>
      <c r="F19" s="302"/>
    </row>
    <row r="20" spans="3:8" x14ac:dyDescent="0.2">
      <c r="C20" s="58" t="s">
        <v>86</v>
      </c>
      <c r="D20" s="301">
        <v>2718</v>
      </c>
      <c r="E20" s="303">
        <v>2882</v>
      </c>
      <c r="F20" s="302">
        <v>3140</v>
      </c>
      <c r="G20" s="302">
        <v>3214</v>
      </c>
      <c r="H20" s="302">
        <v>3002</v>
      </c>
    </row>
    <row r="21" spans="3:8" x14ac:dyDescent="0.2">
      <c r="D21" s="302"/>
      <c r="E21" s="303"/>
      <c r="F21" s="302"/>
    </row>
    <row r="22" spans="3:8" x14ac:dyDescent="0.2">
      <c r="C22" s="58" t="s">
        <v>92</v>
      </c>
      <c r="D22" s="301">
        <f>407+96</f>
        <v>503</v>
      </c>
      <c r="E22" s="303">
        <f>447+116</f>
        <v>563</v>
      </c>
      <c r="F22" s="302">
        <v>546</v>
      </c>
      <c r="G22" s="58">
        <v>672</v>
      </c>
      <c r="H22" s="58">
        <v>660</v>
      </c>
    </row>
    <row r="23" spans="3:8" x14ac:dyDescent="0.2">
      <c r="D23" s="302"/>
      <c r="E23" s="303"/>
      <c r="F23" s="302"/>
    </row>
    <row r="24" spans="3:8" x14ac:dyDescent="0.2">
      <c r="C24" s="58" t="s">
        <v>89</v>
      </c>
      <c r="D24" s="301">
        <v>1743</v>
      </c>
      <c r="E24" s="303">
        <v>1935</v>
      </c>
      <c r="F24" s="302">
        <v>2172</v>
      </c>
      <c r="G24" s="302">
        <v>2259</v>
      </c>
      <c r="H24" s="302">
        <v>1896</v>
      </c>
    </row>
    <row r="25" spans="3:8" x14ac:dyDescent="0.2">
      <c r="D25" s="302"/>
      <c r="E25" s="303"/>
      <c r="F25" s="302"/>
    </row>
    <row r="26" spans="3:8" x14ac:dyDescent="0.2">
      <c r="C26" s="58" t="s">
        <v>90</v>
      </c>
      <c r="D26" s="301">
        <v>1286</v>
      </c>
      <c r="E26" s="303">
        <v>1305</v>
      </c>
      <c r="F26" s="301">
        <v>1530</v>
      </c>
      <c r="G26" s="301">
        <v>1594</v>
      </c>
      <c r="H26" s="301">
        <v>1589</v>
      </c>
    </row>
    <row r="27" spans="3:8" x14ac:dyDescent="0.2">
      <c r="D27" s="302"/>
      <c r="E27" s="303"/>
      <c r="F27" s="302"/>
    </row>
    <row r="28" spans="3:8" x14ac:dyDescent="0.2">
      <c r="C28" s="58" t="s">
        <v>87</v>
      </c>
      <c r="D28" s="301">
        <v>2261</v>
      </c>
      <c r="E28" s="303">
        <v>2568</v>
      </c>
      <c r="F28" s="302">
        <v>2789</v>
      </c>
      <c r="G28" s="302">
        <v>2967</v>
      </c>
      <c r="H28" s="302">
        <v>2657</v>
      </c>
    </row>
    <row r="29" spans="3:8" x14ac:dyDescent="0.2">
      <c r="D29" s="304"/>
      <c r="E29" s="303"/>
      <c r="F29" s="302"/>
    </row>
    <row r="30" spans="3:8" x14ac:dyDescent="0.2">
      <c r="C30" s="58" t="s">
        <v>91</v>
      </c>
      <c r="D30" s="301">
        <v>359</v>
      </c>
      <c r="E30" s="303">
        <v>438</v>
      </c>
      <c r="F30" s="301">
        <v>624</v>
      </c>
      <c r="G30" s="301">
        <v>517</v>
      </c>
      <c r="H30" s="301">
        <v>355</v>
      </c>
    </row>
    <row r="31" spans="3:8" x14ac:dyDescent="0.2">
      <c r="D31" s="301"/>
      <c r="E31" s="303"/>
      <c r="F31" s="301"/>
      <c r="G31" s="301"/>
      <c r="H31" s="301"/>
    </row>
    <row r="32" spans="3:8" ht="14.25" x14ac:dyDescent="0.2">
      <c r="C32" s="58" t="s">
        <v>182</v>
      </c>
      <c r="D32" s="301"/>
      <c r="E32" s="305" t="s">
        <v>169</v>
      </c>
      <c r="F32" s="305" t="s">
        <v>169</v>
      </c>
      <c r="G32" s="305" t="s">
        <v>169</v>
      </c>
      <c r="H32" s="58">
        <v>647</v>
      </c>
    </row>
    <row r="33" spans="2:11" x14ac:dyDescent="0.2">
      <c r="B33" s="65"/>
      <c r="C33" s="242"/>
      <c r="D33" s="242"/>
      <c r="E33" s="242"/>
      <c r="F33" s="242"/>
      <c r="G33" s="242"/>
      <c r="H33" s="242"/>
    </row>
    <row r="34" spans="2:11" x14ac:dyDescent="0.2">
      <c r="B34" s="65"/>
      <c r="C34" s="298" t="s">
        <v>101</v>
      </c>
      <c r="D34" s="65"/>
    </row>
    <row r="35" spans="2:11" ht="14.25" x14ac:dyDescent="0.2">
      <c r="B35" s="232"/>
      <c r="C35" s="58" t="s">
        <v>174</v>
      </c>
    </row>
    <row r="36" spans="2:11" ht="14.25" x14ac:dyDescent="0.2">
      <c r="B36" s="232"/>
      <c r="C36" s="58" t="s">
        <v>175</v>
      </c>
    </row>
    <row r="37" spans="2:11" ht="14.25" x14ac:dyDescent="0.2">
      <c r="B37" s="232"/>
    </row>
    <row r="38" spans="2:11" ht="14.25" x14ac:dyDescent="0.2">
      <c r="B38" s="306"/>
      <c r="C38" s="235" t="s">
        <v>466</v>
      </c>
      <c r="D38" s="288"/>
      <c r="F38" s="289"/>
      <c r="G38" s="290"/>
      <c r="H38" s="78"/>
      <c r="I38" s="78"/>
      <c r="J38" s="79"/>
      <c r="K38" s="60"/>
    </row>
    <row r="55" spans="2:22" ht="9" customHeight="1" x14ac:dyDescent="0.2"/>
    <row r="56" spans="2:22" x14ac:dyDescent="0.2">
      <c r="B56" s="645"/>
      <c r="C56" s="645"/>
      <c r="D56" s="645"/>
      <c r="E56" s="645"/>
      <c r="F56" s="645"/>
      <c r="G56" s="645"/>
      <c r="H56" s="645"/>
      <c r="I56" s="248"/>
      <c r="J56" s="248"/>
      <c r="K56" s="248"/>
      <c r="L56" s="248"/>
      <c r="M56" s="248"/>
      <c r="N56" s="248"/>
      <c r="O56" s="248"/>
      <c r="P56" s="248"/>
      <c r="Q56" s="248"/>
      <c r="R56" s="248"/>
      <c r="S56" s="248"/>
      <c r="T56" s="248"/>
      <c r="U56" s="248"/>
      <c r="V56" s="248"/>
    </row>
  </sheetData>
  <customSheetViews>
    <customSheetView guid="{F1F7BD3E-FC2C-462F-A022-5270024FE9F6}" showPageBreaks="1" view="pageBreakPreview" topLeftCell="B7">
      <selection activeCell="J47" sqref="J47"/>
      <pageMargins left="0.75" right="0.75" top="1" bottom="1" header="0.5" footer="0.5"/>
      <pageSetup scale="72" orientation="portrait" r:id="rId1"/>
      <headerFooter alignWithMargins="0"/>
    </customSheetView>
    <customSheetView guid="{F4665436-DFC3-47B1-A482-DE3E62B43168}" showPageBreaks="1" printArea="1" view="pageBreakPreview" showRuler="0">
      <selection activeCell="A58" sqref="A58:I58"/>
      <pageMargins left="0.75" right="0.75" top="1" bottom="1" header="0.5" footer="0.5"/>
      <pageSetup scale="85" orientation="portrait" r:id="rId2"/>
      <headerFooter alignWithMargins="0"/>
    </customSheetView>
    <customSheetView guid="{2C045F60-6AB2-44F0-B91E-AB5C1A883BD2}" showPageBreaks="1" printArea="1" hiddenColumns="1" view="pageBreakPreview" topLeftCell="B7">
      <selection activeCell="J47" sqref="J47"/>
      <pageMargins left="0.75" right="0.75" top="1" bottom="1" header="0.5" footer="0.5"/>
      <pageSetup scale="72" orientation="portrait" r:id="rId3"/>
      <headerFooter alignWithMargins="0"/>
    </customSheetView>
  </customSheetViews>
  <mergeCells count="3">
    <mergeCell ref="D4:H4"/>
    <mergeCell ref="C7:H7"/>
    <mergeCell ref="B56:H56"/>
  </mergeCells>
  <phoneticPr fontId="8" type="noConversion"/>
  <pageMargins left="0.75" right="0.75" top="1" bottom="1" header="0.5" footer="0.5"/>
  <pageSetup scale="72" orientation="portrait" r:id="rId4"/>
  <headerFooter alignWithMargins="0"/>
  <drawing r:id="rId5"/>
  <legacyDrawing r:id="rId6"/>
  <oleObjects>
    <mc:AlternateContent xmlns:mc="http://schemas.openxmlformats.org/markup-compatibility/2006">
      <mc:Choice Requires="x14">
        <oleObject progId="MSPhotoEd.3" shapeId="10241" r:id="rId7">
          <objectPr defaultSize="0" autoPict="0" r:id="rId8">
            <anchor moveWithCells="1" sizeWithCells="1">
              <from>
                <xdr:col>0</xdr:col>
                <xdr:colOff>314325</xdr:colOff>
                <xdr:row>0</xdr:row>
                <xdr:rowOff>114300</xdr:rowOff>
              </from>
              <to>
                <xdr:col>1</xdr:col>
                <xdr:colOff>523875</xdr:colOff>
                <xdr:row>2</xdr:row>
                <xdr:rowOff>152400</xdr:rowOff>
              </to>
            </anchor>
          </objectPr>
        </oleObject>
      </mc:Choice>
      <mc:Fallback>
        <oleObject progId="MSPhotoEd.3" shapeId="10241" r:id="rId7"/>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3:V58"/>
  <sheetViews>
    <sheetView zoomScaleNormal="100" zoomScaleSheetLayoutView="100" workbookViewId="0">
      <selection activeCell="O4" sqref="O4"/>
    </sheetView>
  </sheetViews>
  <sheetFormatPr defaultColWidth="9.140625" defaultRowHeight="12.75" x14ac:dyDescent="0.2"/>
  <cols>
    <col min="1" max="1" width="9.140625" style="486"/>
    <col min="2" max="2" width="8.5703125" style="486" customWidth="1"/>
    <col min="3" max="3" width="60.7109375" style="486" customWidth="1"/>
    <col min="4" max="4" width="11.7109375" style="486" hidden="1" customWidth="1"/>
    <col min="5" max="5" width="13.140625" style="486" hidden="1" customWidth="1"/>
    <col min="6" max="6" width="13.28515625" style="486" hidden="1" customWidth="1"/>
    <col min="7" max="7" width="13.5703125" style="486" hidden="1" customWidth="1"/>
    <col min="8" max="8" width="13.5703125" style="486" customWidth="1"/>
    <col min="9" max="9" width="11.140625" style="486" customWidth="1"/>
    <col min="10" max="10" width="10.28515625" style="486" customWidth="1"/>
    <col min="11" max="11" width="11.140625" style="486" customWidth="1"/>
    <col min="12" max="16384" width="9.140625" style="486"/>
  </cols>
  <sheetData>
    <row r="3" spans="2:17" x14ac:dyDescent="0.2">
      <c r="I3" s="165" t="s">
        <v>561</v>
      </c>
    </row>
    <row r="4" spans="2:17" ht="15" x14ac:dyDescent="0.25">
      <c r="D4" s="641"/>
      <c r="E4" s="641"/>
      <c r="F4" s="641"/>
      <c r="G4" s="641"/>
      <c r="H4" s="641"/>
    </row>
    <row r="7" spans="2:17" ht="15.75" x14ac:dyDescent="0.25">
      <c r="B7" s="205" t="s">
        <v>463</v>
      </c>
      <c r="C7" s="636" t="s">
        <v>557</v>
      </c>
      <c r="D7" s="636"/>
      <c r="E7" s="636"/>
      <c r="F7" s="636"/>
      <c r="G7" s="636"/>
      <c r="H7" s="636"/>
      <c r="I7" s="636"/>
      <c r="J7" s="636"/>
      <c r="K7" s="636"/>
      <c r="L7" s="636"/>
    </row>
    <row r="8" spans="2:17" ht="15.75" x14ac:dyDescent="0.25">
      <c r="B8" s="205"/>
      <c r="C8" s="485"/>
      <c r="D8" s="485"/>
      <c r="E8" s="485"/>
      <c r="F8" s="485"/>
      <c r="G8" s="307"/>
      <c r="H8" s="485"/>
    </row>
    <row r="9" spans="2:17" x14ac:dyDescent="0.2">
      <c r="G9" s="308"/>
      <c r="I9" s="244"/>
    </row>
    <row r="10" spans="2:17" x14ac:dyDescent="0.2">
      <c r="C10" s="490" t="s">
        <v>227</v>
      </c>
      <c r="D10" s="294">
        <v>2005</v>
      </c>
      <c r="E10" s="294"/>
      <c r="F10" s="566">
        <v>2012</v>
      </c>
      <c r="G10" s="566">
        <v>2013</v>
      </c>
      <c r="H10" s="566">
        <v>2014</v>
      </c>
      <c r="I10" s="566">
        <v>2015</v>
      </c>
      <c r="J10" s="566">
        <v>2016</v>
      </c>
      <c r="K10" s="566">
        <v>2017</v>
      </c>
      <c r="L10" s="566">
        <v>2018</v>
      </c>
      <c r="M10" s="566">
        <v>2019</v>
      </c>
    </row>
    <row r="11" spans="2:17" x14ac:dyDescent="0.2">
      <c r="C11" s="296"/>
      <c r="D11" s="297"/>
      <c r="E11" s="297"/>
      <c r="F11" s="567"/>
      <c r="G11" s="567"/>
      <c r="H11" s="567"/>
      <c r="I11" s="567"/>
      <c r="J11" s="567"/>
      <c r="K11" s="567"/>
      <c r="L11" s="567"/>
      <c r="M11" s="567"/>
    </row>
    <row r="12" spans="2:17" x14ac:dyDescent="0.2">
      <c r="B12" s="224"/>
      <c r="C12" s="486" t="s">
        <v>436</v>
      </c>
      <c r="F12" s="486">
        <v>114</v>
      </c>
      <c r="G12" s="486">
        <v>111</v>
      </c>
      <c r="H12" s="486">
        <v>149</v>
      </c>
      <c r="I12" s="568">
        <v>122</v>
      </c>
      <c r="J12" s="568">
        <v>115</v>
      </c>
      <c r="K12" s="59">
        <v>100</v>
      </c>
      <c r="L12" s="59">
        <v>106</v>
      </c>
      <c r="M12" s="59">
        <v>93</v>
      </c>
      <c r="Q12" s="59"/>
    </row>
    <row r="13" spans="2:17" x14ac:dyDescent="0.2">
      <c r="C13" s="300" t="s">
        <v>437</v>
      </c>
      <c r="D13" s="301">
        <v>6448</v>
      </c>
      <c r="E13" s="301"/>
      <c r="F13" s="302">
        <v>153</v>
      </c>
      <c r="G13" s="302">
        <v>86</v>
      </c>
      <c r="H13" s="302">
        <v>96</v>
      </c>
      <c r="I13" s="568">
        <v>125</v>
      </c>
      <c r="J13" s="568">
        <v>122</v>
      </c>
      <c r="K13" s="59">
        <v>132</v>
      </c>
      <c r="L13" s="59">
        <v>194</v>
      </c>
      <c r="M13" s="59">
        <v>162</v>
      </c>
      <c r="Q13" s="59"/>
    </row>
    <row r="14" spans="2:17" x14ac:dyDescent="0.2">
      <c r="C14" s="486" t="s">
        <v>438</v>
      </c>
      <c r="D14" s="302"/>
      <c r="E14" s="302"/>
      <c r="F14" s="302">
        <v>102</v>
      </c>
      <c r="G14" s="302">
        <v>88</v>
      </c>
      <c r="H14" s="302">
        <v>90</v>
      </c>
      <c r="I14" s="568">
        <v>91</v>
      </c>
      <c r="J14" s="568">
        <v>113</v>
      </c>
      <c r="K14" s="59">
        <v>154</v>
      </c>
      <c r="L14" s="59">
        <v>122</v>
      </c>
      <c r="M14" s="59">
        <v>164</v>
      </c>
      <c r="Q14" s="59"/>
    </row>
    <row r="15" spans="2:17" ht="12.75" customHeight="1" x14ac:dyDescent="0.2">
      <c r="C15" s="484" t="s">
        <v>439</v>
      </c>
      <c r="D15" s="301">
        <v>2646</v>
      </c>
      <c r="E15" s="303"/>
      <c r="F15" s="302">
        <v>36</v>
      </c>
      <c r="G15" s="302">
        <v>29</v>
      </c>
      <c r="H15" s="302">
        <v>38</v>
      </c>
      <c r="I15" s="568">
        <v>50</v>
      </c>
      <c r="J15" s="568">
        <v>64</v>
      </c>
      <c r="K15" s="59">
        <v>67</v>
      </c>
      <c r="L15" s="59">
        <v>72</v>
      </c>
      <c r="M15" s="59">
        <v>70</v>
      </c>
      <c r="Q15" s="59"/>
    </row>
    <row r="16" spans="2:17" x14ac:dyDescent="0.2">
      <c r="C16" s="486" t="s">
        <v>44</v>
      </c>
      <c r="D16" s="302"/>
      <c r="E16" s="302"/>
      <c r="F16" s="302">
        <v>2356</v>
      </c>
      <c r="G16" s="302">
        <v>1951</v>
      </c>
      <c r="H16" s="302">
        <v>2118</v>
      </c>
      <c r="I16" s="568">
        <v>2655</v>
      </c>
      <c r="J16" s="568">
        <v>3041</v>
      </c>
      <c r="K16" s="59">
        <v>3307</v>
      </c>
      <c r="L16" s="59">
        <v>3422</v>
      </c>
      <c r="M16" s="59">
        <v>4086</v>
      </c>
      <c r="Q16" s="59"/>
    </row>
    <row r="17" spans="3:17" x14ac:dyDescent="0.2">
      <c r="C17" s="486" t="s">
        <v>440</v>
      </c>
      <c r="D17" s="302">
        <v>3799</v>
      </c>
      <c r="E17" s="303"/>
      <c r="F17" s="302">
        <v>2604</v>
      </c>
      <c r="G17" s="302">
        <v>2285</v>
      </c>
      <c r="H17" s="302">
        <v>2437</v>
      </c>
      <c r="I17" s="568">
        <v>2665</v>
      </c>
      <c r="J17" s="568">
        <v>2754</v>
      </c>
      <c r="K17" s="59">
        <v>2936</v>
      </c>
      <c r="L17" s="59">
        <v>2983</v>
      </c>
      <c r="M17" s="59">
        <v>3312</v>
      </c>
      <c r="Q17" s="59"/>
    </row>
    <row r="18" spans="3:17" x14ac:dyDescent="0.2">
      <c r="C18" s="486" t="s">
        <v>470</v>
      </c>
      <c r="D18" s="302"/>
      <c r="E18" s="303"/>
      <c r="F18" s="302">
        <v>231</v>
      </c>
      <c r="G18" s="302">
        <v>182</v>
      </c>
      <c r="H18" s="302">
        <v>189</v>
      </c>
      <c r="I18" s="568">
        <v>213</v>
      </c>
      <c r="J18" s="568">
        <v>209</v>
      </c>
      <c r="K18" s="59">
        <v>247</v>
      </c>
      <c r="L18" s="59">
        <v>240</v>
      </c>
      <c r="M18" s="59">
        <v>295</v>
      </c>
      <c r="Q18" s="59"/>
    </row>
    <row r="19" spans="3:17" x14ac:dyDescent="0.2">
      <c r="C19" s="486" t="s">
        <v>441</v>
      </c>
      <c r="D19" s="301">
        <v>2718</v>
      </c>
      <c r="E19" s="303"/>
      <c r="F19" s="302">
        <v>3192</v>
      </c>
      <c r="G19" s="302">
        <v>3183</v>
      </c>
      <c r="H19" s="302">
        <v>3698</v>
      </c>
      <c r="I19" s="568">
        <v>3783</v>
      </c>
      <c r="J19" s="568">
        <v>3931</v>
      </c>
      <c r="K19" s="59">
        <v>4367</v>
      </c>
      <c r="L19" s="59">
        <v>4569</v>
      </c>
      <c r="M19" s="59">
        <v>4406</v>
      </c>
      <c r="Q19" s="59"/>
    </row>
    <row r="20" spans="3:17" x14ac:dyDescent="0.2">
      <c r="C20" s="486" t="s">
        <v>310</v>
      </c>
      <c r="D20" s="301"/>
      <c r="E20" s="303"/>
      <c r="F20" s="302">
        <v>337</v>
      </c>
      <c r="G20" s="302">
        <v>466</v>
      </c>
      <c r="H20" s="302">
        <v>361</v>
      </c>
      <c r="I20" s="568">
        <v>342</v>
      </c>
      <c r="J20" s="568">
        <v>315</v>
      </c>
      <c r="K20" s="59">
        <v>304</v>
      </c>
      <c r="L20" s="59">
        <v>287</v>
      </c>
      <c r="M20" s="59">
        <v>254</v>
      </c>
      <c r="Q20" s="59"/>
    </row>
    <row r="21" spans="3:17" x14ac:dyDescent="0.2">
      <c r="C21" s="486" t="s">
        <v>447</v>
      </c>
      <c r="D21" s="301"/>
      <c r="E21" s="303"/>
      <c r="F21" s="302">
        <v>1004</v>
      </c>
      <c r="G21" s="302">
        <v>1150</v>
      </c>
      <c r="H21" s="302">
        <v>1351</v>
      </c>
      <c r="I21" s="568">
        <v>1518</v>
      </c>
      <c r="J21" s="568">
        <v>1418</v>
      </c>
      <c r="K21" s="59">
        <v>1483</v>
      </c>
      <c r="L21" s="59">
        <v>1322</v>
      </c>
      <c r="M21" s="59">
        <v>1405</v>
      </c>
      <c r="Q21" s="59"/>
    </row>
    <row r="22" spans="3:17" x14ac:dyDescent="0.2">
      <c r="C22" s="486" t="s">
        <v>471</v>
      </c>
      <c r="D22" s="302"/>
      <c r="E22" s="303"/>
      <c r="F22" s="302">
        <v>122</v>
      </c>
      <c r="G22" s="302">
        <v>102</v>
      </c>
      <c r="H22" s="302">
        <v>104</v>
      </c>
      <c r="I22" s="568">
        <v>108</v>
      </c>
      <c r="J22" s="568">
        <v>130</v>
      </c>
      <c r="K22" s="59">
        <v>196</v>
      </c>
      <c r="L22" s="59">
        <v>167</v>
      </c>
      <c r="M22" s="59">
        <v>133</v>
      </c>
      <c r="Q22" s="59"/>
    </row>
    <row r="23" spans="3:17" x14ac:dyDescent="0.2">
      <c r="C23" s="486" t="s">
        <v>442</v>
      </c>
      <c r="D23" s="301">
        <f>407+96</f>
        <v>503</v>
      </c>
      <c r="E23" s="303"/>
      <c r="F23" s="302">
        <v>1286</v>
      </c>
      <c r="G23" s="302">
        <v>1029</v>
      </c>
      <c r="H23" s="302">
        <v>1017</v>
      </c>
      <c r="I23" s="568">
        <v>1059</v>
      </c>
      <c r="J23" s="568">
        <v>1011</v>
      </c>
      <c r="K23" s="59">
        <v>1180</v>
      </c>
      <c r="L23" s="59">
        <v>1174</v>
      </c>
      <c r="M23" s="59">
        <v>1135</v>
      </c>
      <c r="Q23" s="59"/>
    </row>
    <row r="24" spans="3:17" x14ac:dyDescent="0.2">
      <c r="C24" s="486" t="s">
        <v>443</v>
      </c>
      <c r="D24" s="302"/>
      <c r="E24" s="303"/>
      <c r="F24" s="302">
        <v>2077</v>
      </c>
      <c r="G24" s="302">
        <v>1865</v>
      </c>
      <c r="H24" s="302">
        <v>1967</v>
      </c>
      <c r="I24" s="569">
        <v>2247</v>
      </c>
      <c r="J24" s="569">
        <v>2324</v>
      </c>
      <c r="K24" s="59">
        <v>2644</v>
      </c>
      <c r="L24" s="59">
        <v>3361</v>
      </c>
      <c r="M24" s="59">
        <v>3063</v>
      </c>
      <c r="Q24" s="59"/>
    </row>
    <row r="25" spans="3:17" x14ac:dyDescent="0.2">
      <c r="C25" s="486" t="s">
        <v>444</v>
      </c>
      <c r="D25" s="301">
        <v>1743</v>
      </c>
      <c r="E25" s="303"/>
      <c r="F25" s="302">
        <v>13</v>
      </c>
      <c r="G25" s="302">
        <v>10</v>
      </c>
      <c r="H25" s="302">
        <v>8</v>
      </c>
      <c r="I25" s="568">
        <v>95</v>
      </c>
      <c r="J25" s="568">
        <v>9</v>
      </c>
      <c r="K25" s="59">
        <v>10</v>
      </c>
      <c r="L25" s="59">
        <v>12</v>
      </c>
      <c r="M25" s="59">
        <v>10</v>
      </c>
      <c r="Q25" s="59"/>
    </row>
    <row r="26" spans="3:17" x14ac:dyDescent="0.2">
      <c r="C26" s="486" t="s">
        <v>315</v>
      </c>
      <c r="D26" s="302"/>
      <c r="E26" s="303"/>
      <c r="F26" s="302">
        <v>559</v>
      </c>
      <c r="G26" s="302">
        <v>502</v>
      </c>
      <c r="H26" s="302">
        <v>525</v>
      </c>
      <c r="I26" s="568">
        <v>570</v>
      </c>
      <c r="J26" s="568">
        <v>546</v>
      </c>
      <c r="K26" s="59">
        <v>583</v>
      </c>
      <c r="L26" s="59">
        <v>575</v>
      </c>
      <c r="M26" s="59">
        <v>593</v>
      </c>
      <c r="Q26" s="59"/>
    </row>
    <row r="27" spans="3:17" x14ac:dyDescent="0.2">
      <c r="C27" s="486" t="s">
        <v>316</v>
      </c>
      <c r="D27" s="301">
        <v>1286</v>
      </c>
      <c r="E27" s="303"/>
      <c r="F27" s="301">
        <v>381</v>
      </c>
      <c r="G27" s="301">
        <v>384</v>
      </c>
      <c r="H27" s="301">
        <v>509</v>
      </c>
      <c r="I27" s="568">
        <v>559</v>
      </c>
      <c r="J27" s="568">
        <v>594</v>
      </c>
      <c r="K27" s="59">
        <v>719</v>
      </c>
      <c r="L27" s="59">
        <v>768</v>
      </c>
      <c r="M27" s="59">
        <v>882</v>
      </c>
      <c r="Q27" s="59"/>
    </row>
    <row r="28" spans="3:17" x14ac:dyDescent="0.2">
      <c r="C28" s="486" t="s">
        <v>317</v>
      </c>
      <c r="D28" s="302"/>
      <c r="E28" s="303"/>
      <c r="F28" s="302">
        <v>731</v>
      </c>
      <c r="G28" s="302">
        <v>643</v>
      </c>
      <c r="H28" s="302">
        <v>731</v>
      </c>
      <c r="I28" s="568">
        <v>761</v>
      </c>
      <c r="J28" s="568">
        <v>727</v>
      </c>
      <c r="K28" s="59">
        <v>781</v>
      </c>
      <c r="L28" s="59">
        <v>763</v>
      </c>
      <c r="M28" s="59">
        <v>799</v>
      </c>
      <c r="Q28" s="59"/>
    </row>
    <row r="29" spans="3:17" x14ac:dyDescent="0.2">
      <c r="C29" s="486" t="s">
        <v>318</v>
      </c>
      <c r="D29" s="301">
        <v>2261</v>
      </c>
      <c r="E29" s="303"/>
      <c r="F29" s="302">
        <v>677</v>
      </c>
      <c r="G29" s="302">
        <v>633</v>
      </c>
      <c r="H29" s="302">
        <v>706</v>
      </c>
      <c r="I29" s="568">
        <v>717</v>
      </c>
      <c r="J29" s="568">
        <v>682</v>
      </c>
      <c r="K29" s="59">
        <v>798</v>
      </c>
      <c r="L29" s="59">
        <v>631</v>
      </c>
      <c r="M29" s="59">
        <v>657</v>
      </c>
      <c r="Q29" s="59"/>
    </row>
    <row r="30" spans="3:17" x14ac:dyDescent="0.2">
      <c r="C30" s="486" t="s">
        <v>445</v>
      </c>
      <c r="D30" s="304"/>
      <c r="E30" s="303"/>
      <c r="F30" s="302"/>
      <c r="G30" s="302"/>
      <c r="H30" s="646">
        <v>4096</v>
      </c>
      <c r="I30" s="646">
        <v>4194</v>
      </c>
      <c r="J30" s="646">
        <v>5193</v>
      </c>
      <c r="K30" s="646">
        <v>4156</v>
      </c>
      <c r="L30" s="646">
        <v>4123</v>
      </c>
      <c r="M30" s="646">
        <v>4126</v>
      </c>
      <c r="Q30" s="646"/>
    </row>
    <row r="31" spans="3:17" x14ac:dyDescent="0.2">
      <c r="C31" s="486" t="s">
        <v>446</v>
      </c>
      <c r="D31" s="301">
        <v>359</v>
      </c>
      <c r="E31" s="303"/>
      <c r="F31" s="301">
        <v>3814</v>
      </c>
      <c r="G31" s="301">
        <v>3701</v>
      </c>
      <c r="H31" s="646"/>
      <c r="I31" s="646"/>
      <c r="J31" s="646"/>
      <c r="K31" s="646"/>
      <c r="L31" s="646"/>
      <c r="M31" s="646"/>
      <c r="Q31" s="646"/>
    </row>
    <row r="32" spans="3:17" x14ac:dyDescent="0.2">
      <c r="C32" s="486" t="s">
        <v>182</v>
      </c>
      <c r="D32" s="301"/>
      <c r="E32" s="303"/>
      <c r="F32" s="301">
        <v>999</v>
      </c>
      <c r="G32" s="301">
        <v>921</v>
      </c>
      <c r="H32" s="301">
        <v>871</v>
      </c>
      <c r="I32" s="568">
        <v>882</v>
      </c>
      <c r="J32" s="568">
        <v>0</v>
      </c>
      <c r="K32" s="59">
        <v>1141</v>
      </c>
      <c r="L32" s="59">
        <v>708</v>
      </c>
      <c r="M32" s="59">
        <v>1266</v>
      </c>
      <c r="Q32" s="59"/>
    </row>
    <row r="33" spans="2:13" ht="14.25" x14ac:dyDescent="0.2">
      <c r="C33" s="231" t="s">
        <v>320</v>
      </c>
      <c r="D33" s="301"/>
      <c r="E33" s="305"/>
      <c r="F33" s="570">
        <f>SUM(F12:F32)</f>
        <v>20788</v>
      </c>
      <c r="G33" s="570">
        <v>19321</v>
      </c>
      <c r="H33" s="570">
        <f t="shared" ref="H33:M33" si="0">SUM(H12:H32)</f>
        <v>21061</v>
      </c>
      <c r="I33" s="570">
        <f t="shared" si="0"/>
        <v>22756</v>
      </c>
      <c r="J33" s="570">
        <f t="shared" si="0"/>
        <v>23298</v>
      </c>
      <c r="K33" s="285">
        <f t="shared" si="0"/>
        <v>25305</v>
      </c>
      <c r="L33" s="285">
        <f t="shared" si="0"/>
        <v>25599</v>
      </c>
      <c r="M33" s="240">
        <f t="shared" si="0"/>
        <v>26911</v>
      </c>
    </row>
    <row r="34" spans="2:13" ht="15" x14ac:dyDescent="0.25">
      <c r="B34" s="65"/>
      <c r="C34" s="242"/>
      <c r="D34" s="242"/>
      <c r="E34" s="242"/>
      <c r="F34" s="242"/>
      <c r="G34" s="242"/>
      <c r="H34" s="242"/>
      <c r="I34" s="242"/>
      <c r="J34" s="242"/>
      <c r="K34" s="571"/>
      <c r="L34" s="571"/>
      <c r="M34" s="571"/>
    </row>
    <row r="35" spans="2:13" x14ac:dyDescent="0.2">
      <c r="B35" s="65"/>
      <c r="C35" s="65"/>
      <c r="D35" s="65"/>
      <c r="E35" s="65"/>
      <c r="F35" s="65"/>
      <c r="G35" s="65"/>
      <c r="H35" s="65"/>
      <c r="I35" s="65"/>
    </row>
    <row r="36" spans="2:13" x14ac:dyDescent="0.2">
      <c r="B36" s="65"/>
      <c r="C36" s="298" t="s">
        <v>101</v>
      </c>
      <c r="D36" s="65"/>
    </row>
    <row r="37" spans="2:13" ht="14.25" x14ac:dyDescent="0.2">
      <c r="B37" s="232"/>
      <c r="C37" s="224" t="s">
        <v>467</v>
      </c>
      <c r="E37" s="224"/>
    </row>
    <row r="38" spans="2:13" ht="14.25" x14ac:dyDescent="0.2">
      <c r="B38" s="232"/>
      <c r="C38" s="224" t="s">
        <v>448</v>
      </c>
    </row>
    <row r="39" spans="2:13" ht="14.25" x14ac:dyDescent="0.2">
      <c r="B39" s="232"/>
      <c r="C39" s="224"/>
    </row>
    <row r="40" spans="2:13" ht="14.25" x14ac:dyDescent="0.2">
      <c r="B40" s="306"/>
      <c r="C40" s="235" t="s">
        <v>449</v>
      </c>
      <c r="D40" s="288"/>
      <c r="F40" s="289"/>
      <c r="G40" s="290"/>
      <c r="H40" s="78"/>
      <c r="I40" s="78"/>
      <c r="J40" s="79"/>
      <c r="K40" s="79"/>
      <c r="L40" s="79"/>
    </row>
    <row r="57" spans="2:22" ht="9" customHeight="1" x14ac:dyDescent="0.2"/>
    <row r="58" spans="2:22" x14ac:dyDescent="0.2">
      <c r="B58" s="645"/>
      <c r="C58" s="645"/>
      <c r="D58" s="645"/>
      <c r="E58" s="645"/>
      <c r="F58" s="645"/>
      <c r="G58" s="645"/>
      <c r="H58" s="645"/>
      <c r="I58" s="248"/>
      <c r="J58" s="248"/>
      <c r="K58" s="248"/>
      <c r="L58" s="248"/>
      <c r="M58" s="248"/>
      <c r="N58" s="248"/>
      <c r="O58" s="248"/>
      <c r="P58" s="248"/>
      <c r="Q58" s="248"/>
      <c r="R58" s="248"/>
      <c r="S58" s="248"/>
      <c r="T58" s="248"/>
      <c r="U58" s="248"/>
      <c r="V58" s="248"/>
    </row>
  </sheetData>
  <customSheetViews>
    <customSheetView guid="{F1F7BD3E-FC2C-462F-A022-5270024FE9F6}" topLeftCell="B4">
      <selection activeCell="F44" sqref="F44"/>
      <pageMargins left="0.7" right="0.7" top="0.75" bottom="0.75" header="0.3" footer="0.3"/>
      <pageSetup orientation="portrait" r:id="rId1"/>
    </customSheetView>
    <customSheetView guid="{2C045F60-6AB2-44F0-B91E-AB5C1A883BD2}" hiddenColumns="1" topLeftCell="B4">
      <selection activeCell="F44" sqref="F44"/>
      <pageMargins left="0.7" right="0.7" top="0.75" bottom="0.75" header="0.3" footer="0.3"/>
      <pageSetup orientation="portrait" r:id="rId2"/>
    </customSheetView>
  </customSheetViews>
  <mergeCells count="10">
    <mergeCell ref="Q30:Q31"/>
    <mergeCell ref="K30:K31"/>
    <mergeCell ref="L30:L31"/>
    <mergeCell ref="D4:H4"/>
    <mergeCell ref="B58:H58"/>
    <mergeCell ref="H30:H31"/>
    <mergeCell ref="I30:I31"/>
    <mergeCell ref="J30:J31"/>
    <mergeCell ref="C7:L7"/>
    <mergeCell ref="M30:M31"/>
  </mergeCells>
  <pageMargins left="0.7" right="0.7" top="0.75" bottom="0.75" header="0.3" footer="0.3"/>
  <pageSetup scale="51" orientation="portrait" r:id="rId3"/>
  <colBreaks count="1" manualBreakCount="1">
    <brk id="13" max="58" man="1"/>
  </colBreaks>
  <ignoredErrors>
    <ignoredError sqref="F33" formulaRange="1"/>
  </ignoredErrors>
  <drawing r:id="rId4"/>
  <legacyDrawing r:id="rId5"/>
  <oleObjects>
    <mc:AlternateContent xmlns:mc="http://schemas.openxmlformats.org/markup-compatibility/2006">
      <mc:Choice Requires="x14">
        <oleObject progId="MSPhotoEd.3" shapeId="687105" r:id="rId6">
          <objectPr defaultSize="0" autoPict="0" r:id="rId7">
            <anchor moveWithCells="1" sizeWithCells="1">
              <from>
                <xdr:col>1</xdr:col>
                <xdr:colOff>0</xdr:colOff>
                <xdr:row>1</xdr:row>
                <xdr:rowOff>57150</xdr:rowOff>
              </from>
              <to>
                <xdr:col>2</xdr:col>
                <xdr:colOff>257175</xdr:colOff>
                <xdr:row>3</xdr:row>
                <xdr:rowOff>85725</xdr:rowOff>
              </to>
            </anchor>
          </objectPr>
        </oleObject>
      </mc:Choice>
      <mc:Fallback>
        <oleObject progId="MSPhotoEd.3" shapeId="687105"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3:X59"/>
  <sheetViews>
    <sheetView zoomScaleNormal="100" zoomScaleSheetLayoutView="100" workbookViewId="0">
      <selection activeCell="L11" sqref="L11"/>
    </sheetView>
  </sheetViews>
  <sheetFormatPr defaultRowHeight="12.75" x14ac:dyDescent="0.2"/>
  <cols>
    <col min="1" max="1" width="9.140625" style="486"/>
    <col min="2" max="2" width="7.85546875" style="486" customWidth="1"/>
    <col min="3" max="3" width="27.140625" style="486" customWidth="1"/>
    <col min="4" max="4" width="9.5703125" style="486" customWidth="1"/>
    <col min="5" max="5" width="26.5703125" style="486" customWidth="1"/>
    <col min="6" max="6" width="10.5703125" style="486" customWidth="1"/>
    <col min="7" max="8" width="5" style="486" customWidth="1"/>
    <col min="9" max="9" width="9.140625" style="486"/>
    <col min="10" max="10" width="62.28515625" style="486" hidden="1" customWidth="1"/>
    <col min="11" max="11" width="15.85546875" style="486" customWidth="1"/>
    <col min="12" max="16384" width="9.140625" style="486"/>
  </cols>
  <sheetData>
    <row r="3" spans="2:9" x14ac:dyDescent="0.2">
      <c r="F3" s="165" t="s">
        <v>561</v>
      </c>
    </row>
    <row r="4" spans="2:9" ht="15" x14ac:dyDescent="0.25">
      <c r="D4" s="641"/>
      <c r="E4" s="641"/>
      <c r="F4" s="641"/>
      <c r="G4" s="641"/>
      <c r="H4" s="487"/>
    </row>
    <row r="6" spans="2:9" ht="15.75" x14ac:dyDescent="0.25">
      <c r="B6" s="205" t="s">
        <v>468</v>
      </c>
      <c r="C6" s="636" t="s">
        <v>558</v>
      </c>
      <c r="D6" s="636"/>
      <c r="E6" s="636"/>
      <c r="F6" s="636"/>
      <c r="G6" s="636"/>
      <c r="H6" s="485"/>
    </row>
    <row r="7" spans="2:9" x14ac:dyDescent="0.2">
      <c r="D7" s="309"/>
      <c r="E7" s="310"/>
      <c r="F7" s="311"/>
    </row>
    <row r="8" spans="2:9" x14ac:dyDescent="0.2">
      <c r="C8" s="572" t="s">
        <v>524</v>
      </c>
      <c r="D8" s="294"/>
      <c r="E8" s="573" t="s">
        <v>298</v>
      </c>
      <c r="F8" s="574"/>
      <c r="G8" s="298"/>
      <c r="H8" s="298"/>
    </row>
    <row r="9" spans="2:9" x14ac:dyDescent="0.2">
      <c r="C9" s="575"/>
      <c r="D9" s="297"/>
      <c r="G9" s="298"/>
      <c r="H9" s="298"/>
    </row>
    <row r="10" spans="2:9" x14ac:dyDescent="0.2">
      <c r="C10" s="576" t="s">
        <v>141</v>
      </c>
      <c r="D10" s="577">
        <v>32</v>
      </c>
      <c r="E10" s="576" t="s">
        <v>136</v>
      </c>
      <c r="F10" s="577">
        <v>115</v>
      </c>
      <c r="G10" s="298"/>
      <c r="H10" s="298"/>
    </row>
    <row r="11" spans="2:9" x14ac:dyDescent="0.2">
      <c r="C11" s="576" t="s">
        <v>125</v>
      </c>
      <c r="D11" s="577">
        <v>175</v>
      </c>
      <c r="E11" s="576" t="s">
        <v>150</v>
      </c>
      <c r="F11" s="577">
        <v>14</v>
      </c>
      <c r="G11" s="298"/>
      <c r="H11" s="298"/>
      <c r="I11" s="224"/>
    </row>
    <row r="12" spans="2:9" x14ac:dyDescent="0.2">
      <c r="C12" s="578" t="s">
        <v>126</v>
      </c>
      <c r="D12" s="577">
        <v>22</v>
      </c>
      <c r="E12" s="576" t="s">
        <v>252</v>
      </c>
      <c r="F12" s="577">
        <v>2</v>
      </c>
    </row>
    <row r="13" spans="2:9" ht="13.5" customHeight="1" x14ac:dyDescent="0.2">
      <c r="C13" s="576" t="s">
        <v>143</v>
      </c>
      <c r="D13" s="577">
        <v>16</v>
      </c>
      <c r="E13" s="576" t="s">
        <v>149</v>
      </c>
      <c r="F13" s="577">
        <v>8</v>
      </c>
      <c r="G13" s="302"/>
      <c r="H13" s="302"/>
    </row>
    <row r="14" spans="2:9" x14ac:dyDescent="0.2">
      <c r="C14" s="576" t="s">
        <v>156</v>
      </c>
      <c r="D14" s="577">
        <v>10</v>
      </c>
      <c r="E14" s="576" t="s">
        <v>289</v>
      </c>
      <c r="F14" s="577">
        <v>22</v>
      </c>
    </row>
    <row r="15" spans="2:9" ht="12.75" customHeight="1" x14ac:dyDescent="0.2">
      <c r="D15" s="59"/>
      <c r="F15" s="59"/>
      <c r="G15" s="302"/>
      <c r="H15" s="302"/>
    </row>
    <row r="16" spans="2:9" ht="12.75" customHeight="1" x14ac:dyDescent="0.2">
      <c r="C16" s="576" t="s">
        <v>132</v>
      </c>
      <c r="D16" s="577">
        <v>115</v>
      </c>
      <c r="E16" s="578" t="s">
        <v>134</v>
      </c>
      <c r="F16" s="577">
        <v>130</v>
      </c>
      <c r="G16" s="302"/>
      <c r="H16" s="302"/>
    </row>
    <row r="17" spans="3:8" ht="12.75" customHeight="1" x14ac:dyDescent="0.2">
      <c r="C17" s="576" t="s">
        <v>144</v>
      </c>
      <c r="D17" s="577">
        <v>54</v>
      </c>
      <c r="E17" s="576" t="s">
        <v>138</v>
      </c>
      <c r="F17" s="577">
        <v>307</v>
      </c>
      <c r="G17" s="302"/>
      <c r="H17" s="302"/>
    </row>
    <row r="18" spans="3:8" x14ac:dyDescent="0.2">
      <c r="C18" s="576" t="s">
        <v>235</v>
      </c>
      <c r="D18" s="577">
        <v>3</v>
      </c>
      <c r="E18" s="576" t="s">
        <v>145</v>
      </c>
      <c r="F18" s="577">
        <v>36</v>
      </c>
    </row>
    <row r="19" spans="3:8" x14ac:dyDescent="0.2">
      <c r="C19" s="576" t="s">
        <v>135</v>
      </c>
      <c r="D19" s="577">
        <v>72</v>
      </c>
      <c r="E19" s="576" t="s">
        <v>133</v>
      </c>
      <c r="F19" s="577">
        <v>68</v>
      </c>
      <c r="G19" s="302"/>
      <c r="H19" s="302"/>
    </row>
    <row r="20" spans="3:8" x14ac:dyDescent="0.2">
      <c r="C20" s="578" t="s">
        <v>157</v>
      </c>
      <c r="D20" s="577">
        <v>43</v>
      </c>
      <c r="E20" s="576" t="s">
        <v>123</v>
      </c>
      <c r="F20" s="577">
        <v>476</v>
      </c>
    </row>
    <row r="21" spans="3:8" x14ac:dyDescent="0.2">
      <c r="D21" s="59"/>
      <c r="F21" s="59"/>
      <c r="G21" s="302"/>
      <c r="H21" s="302"/>
    </row>
    <row r="22" spans="3:8" x14ac:dyDescent="0.2">
      <c r="C22" s="576" t="s">
        <v>159</v>
      </c>
      <c r="D22" s="577">
        <v>10</v>
      </c>
      <c r="E22" s="576" t="s">
        <v>148</v>
      </c>
      <c r="F22" s="577">
        <v>11</v>
      </c>
      <c r="G22" s="302"/>
      <c r="H22" s="302"/>
    </row>
    <row r="23" spans="3:8" x14ac:dyDescent="0.2">
      <c r="C23" s="576" t="s">
        <v>127</v>
      </c>
      <c r="D23" s="577">
        <v>1076</v>
      </c>
      <c r="E23" s="576" t="s">
        <v>153</v>
      </c>
      <c r="F23" s="577">
        <v>7</v>
      </c>
      <c r="G23" s="302"/>
      <c r="H23" s="302"/>
    </row>
    <row r="24" spans="3:8" x14ac:dyDescent="0.2">
      <c r="C24" s="576" t="s">
        <v>254</v>
      </c>
      <c r="D24" s="577">
        <v>10</v>
      </c>
      <c r="E24" s="576" t="s">
        <v>137</v>
      </c>
      <c r="F24" s="577">
        <v>72</v>
      </c>
    </row>
    <row r="25" spans="3:8" x14ac:dyDescent="0.2">
      <c r="C25" s="576" t="s">
        <v>131</v>
      </c>
      <c r="D25" s="577">
        <v>162</v>
      </c>
      <c r="E25" s="578" t="s">
        <v>130</v>
      </c>
      <c r="F25" s="577">
        <v>4119</v>
      </c>
    </row>
    <row r="26" spans="3:8" x14ac:dyDescent="0.2">
      <c r="C26" s="576" t="s">
        <v>129</v>
      </c>
      <c r="D26" s="577">
        <v>92</v>
      </c>
      <c r="E26" s="576" t="s">
        <v>239</v>
      </c>
      <c r="F26" s="577">
        <v>16</v>
      </c>
    </row>
    <row r="27" spans="3:8" x14ac:dyDescent="0.2">
      <c r="D27" s="59"/>
      <c r="F27" s="59"/>
      <c r="G27" s="302"/>
      <c r="H27" s="302"/>
    </row>
    <row r="28" spans="3:8" x14ac:dyDescent="0.2">
      <c r="C28" s="576" t="s">
        <v>250</v>
      </c>
      <c r="D28" s="577">
        <v>7</v>
      </c>
      <c r="E28" s="578" t="s">
        <v>154</v>
      </c>
      <c r="F28" s="577">
        <v>32</v>
      </c>
      <c r="G28" s="302"/>
      <c r="H28" s="302"/>
    </row>
    <row r="29" spans="3:8" x14ac:dyDescent="0.2">
      <c r="C29" s="578" t="s">
        <v>114</v>
      </c>
      <c r="D29" s="577">
        <v>195</v>
      </c>
      <c r="E29" s="576" t="s">
        <v>120</v>
      </c>
      <c r="F29" s="577">
        <v>62</v>
      </c>
      <c r="G29" s="302"/>
      <c r="H29" s="302"/>
    </row>
    <row r="30" spans="3:8" x14ac:dyDescent="0.2">
      <c r="C30" s="576" t="s">
        <v>236</v>
      </c>
      <c r="D30" s="577">
        <v>15</v>
      </c>
      <c r="E30" s="576" t="s">
        <v>162</v>
      </c>
      <c r="F30" s="577">
        <v>10</v>
      </c>
      <c r="G30" s="301"/>
      <c r="H30" s="301"/>
    </row>
    <row r="31" spans="3:8" x14ac:dyDescent="0.2">
      <c r="C31" s="576" t="s">
        <v>158</v>
      </c>
      <c r="D31" s="577">
        <v>9</v>
      </c>
      <c r="E31" s="578" t="s">
        <v>238</v>
      </c>
      <c r="F31" s="577">
        <v>33</v>
      </c>
    </row>
    <row r="32" spans="3:8" x14ac:dyDescent="0.2">
      <c r="C32" s="578" t="s">
        <v>113</v>
      </c>
      <c r="D32" s="577">
        <v>293</v>
      </c>
      <c r="E32" s="576" t="s">
        <v>124</v>
      </c>
      <c r="F32" s="577">
        <v>370</v>
      </c>
      <c r="G32" s="302"/>
      <c r="H32" s="302"/>
    </row>
    <row r="33" spans="2:8" x14ac:dyDescent="0.2">
      <c r="D33" s="59"/>
      <c r="F33" s="59"/>
    </row>
    <row r="34" spans="2:8" x14ac:dyDescent="0.2">
      <c r="C34" s="576" t="s">
        <v>152</v>
      </c>
      <c r="D34" s="577">
        <v>23</v>
      </c>
      <c r="E34" s="576" t="s">
        <v>155</v>
      </c>
      <c r="F34" s="577">
        <v>52</v>
      </c>
    </row>
    <row r="35" spans="2:8" x14ac:dyDescent="0.2">
      <c r="C35" s="576" t="s">
        <v>267</v>
      </c>
      <c r="D35" s="577">
        <v>11</v>
      </c>
      <c r="E35" s="576" t="s">
        <v>116</v>
      </c>
      <c r="F35" s="577">
        <v>128</v>
      </c>
    </row>
    <row r="36" spans="2:8" x14ac:dyDescent="0.2">
      <c r="C36" s="576" t="s">
        <v>121</v>
      </c>
      <c r="D36" s="577">
        <v>63</v>
      </c>
      <c r="E36" s="578" t="s">
        <v>180</v>
      </c>
      <c r="F36" s="577">
        <v>30</v>
      </c>
      <c r="G36" s="301"/>
      <c r="H36" s="301"/>
    </row>
    <row r="37" spans="2:8" x14ac:dyDescent="0.2">
      <c r="C37" s="576" t="s">
        <v>164</v>
      </c>
      <c r="D37" s="577">
        <v>17</v>
      </c>
      <c r="E37" s="578" t="s">
        <v>139</v>
      </c>
      <c r="F37" s="577">
        <v>45</v>
      </c>
      <c r="G37" s="301"/>
      <c r="H37" s="301"/>
    </row>
    <row r="38" spans="2:8" x14ac:dyDescent="0.2">
      <c r="C38" s="576" t="s">
        <v>128</v>
      </c>
      <c r="D38" s="577">
        <v>48</v>
      </c>
      <c r="E38" s="578" t="s">
        <v>151</v>
      </c>
      <c r="F38" s="577">
        <v>9</v>
      </c>
    </row>
    <row r="39" spans="2:8" ht="12.75" customHeight="1" x14ac:dyDescent="0.2">
      <c r="D39" s="59"/>
      <c r="F39" s="59"/>
      <c r="G39" s="299"/>
      <c r="H39" s="299"/>
    </row>
    <row r="40" spans="2:8" ht="12.75" customHeight="1" x14ac:dyDescent="0.2">
      <c r="C40" s="576" t="s">
        <v>112</v>
      </c>
      <c r="D40" s="577">
        <v>289</v>
      </c>
      <c r="E40" s="578" t="s">
        <v>160</v>
      </c>
      <c r="F40" s="577">
        <v>11</v>
      </c>
      <c r="G40" s="299"/>
      <c r="H40" s="299"/>
    </row>
    <row r="41" spans="2:8" ht="12.75" customHeight="1" x14ac:dyDescent="0.2">
      <c r="C41" s="576" t="s">
        <v>161</v>
      </c>
      <c r="D41" s="577">
        <v>14</v>
      </c>
      <c r="E41" s="576" t="s">
        <v>142</v>
      </c>
      <c r="F41" s="577">
        <v>29</v>
      </c>
      <c r="G41" s="299"/>
      <c r="H41" s="299"/>
    </row>
    <row r="42" spans="2:8" ht="12" customHeight="1" x14ac:dyDescent="0.2">
      <c r="C42" s="578" t="s">
        <v>122</v>
      </c>
      <c r="D42" s="577">
        <v>1081</v>
      </c>
      <c r="E42" s="576" t="s">
        <v>170</v>
      </c>
      <c r="F42" s="577">
        <v>113</v>
      </c>
      <c r="G42" s="579"/>
      <c r="H42" s="579"/>
    </row>
    <row r="43" spans="2:8" x14ac:dyDescent="0.2">
      <c r="B43" s="65"/>
      <c r="C43" s="576" t="s">
        <v>147</v>
      </c>
      <c r="D43" s="577">
        <v>32</v>
      </c>
      <c r="E43" s="576" t="s">
        <v>140</v>
      </c>
      <c r="F43" s="577">
        <v>38</v>
      </c>
      <c r="G43" s="65"/>
      <c r="H43" s="65"/>
    </row>
    <row r="44" spans="2:8" x14ac:dyDescent="0.2">
      <c r="B44" s="65"/>
      <c r="C44" s="576" t="s">
        <v>117</v>
      </c>
      <c r="D44" s="577">
        <v>1218</v>
      </c>
      <c r="E44" s="576" t="s">
        <v>177</v>
      </c>
      <c r="F44" s="577">
        <v>1708</v>
      </c>
    </row>
    <row r="45" spans="2:8" x14ac:dyDescent="0.2">
      <c r="D45" s="59"/>
      <c r="F45" s="59"/>
      <c r="G45" s="244"/>
      <c r="H45" s="244"/>
    </row>
    <row r="46" spans="2:8" x14ac:dyDescent="0.2">
      <c r="C46" s="578" t="s">
        <v>115</v>
      </c>
      <c r="D46" s="577">
        <v>33</v>
      </c>
      <c r="E46" s="576" t="s">
        <v>166</v>
      </c>
      <c r="F46" s="577">
        <v>996</v>
      </c>
      <c r="G46" s="244"/>
      <c r="H46" s="244"/>
    </row>
    <row r="47" spans="2:8" x14ac:dyDescent="0.2">
      <c r="C47" s="578" t="s">
        <v>118</v>
      </c>
      <c r="D47" s="577">
        <v>323</v>
      </c>
      <c r="E47" s="576" t="s">
        <v>146</v>
      </c>
      <c r="F47" s="577">
        <v>37</v>
      </c>
      <c r="G47" s="244"/>
      <c r="H47" s="244"/>
    </row>
    <row r="48" spans="2:8" x14ac:dyDescent="0.2">
      <c r="C48" s="576" t="s">
        <v>237</v>
      </c>
      <c r="D48" s="577">
        <v>18</v>
      </c>
      <c r="E48" s="576" t="s">
        <v>167</v>
      </c>
      <c r="F48" s="577">
        <v>62</v>
      </c>
      <c r="G48" s="244"/>
      <c r="H48" s="244"/>
    </row>
    <row r="49" spans="2:24" x14ac:dyDescent="0.2">
      <c r="C49" s="576" t="s">
        <v>119</v>
      </c>
      <c r="D49" s="577">
        <v>139</v>
      </c>
      <c r="F49" s="59"/>
      <c r="G49" s="244"/>
      <c r="H49" s="244"/>
    </row>
    <row r="50" spans="2:24" x14ac:dyDescent="0.2">
      <c r="C50" s="580" t="s">
        <v>111</v>
      </c>
      <c r="D50" s="581">
        <v>11703</v>
      </c>
      <c r="E50" s="580" t="s">
        <v>81</v>
      </c>
      <c r="F50" s="581">
        <v>296</v>
      </c>
    </row>
    <row r="51" spans="2:24" x14ac:dyDescent="0.2">
      <c r="C51" s="507"/>
      <c r="D51" s="65"/>
      <c r="E51" s="576"/>
      <c r="F51" s="503"/>
    </row>
    <row r="52" spans="2:24" x14ac:dyDescent="0.2">
      <c r="C52" s="582" t="s">
        <v>101</v>
      </c>
      <c r="E52" s="578"/>
      <c r="F52" s="583"/>
    </row>
    <row r="53" spans="2:24" ht="14.25" x14ac:dyDescent="0.2">
      <c r="B53" s="232"/>
      <c r="C53" s="584" t="s">
        <v>181</v>
      </c>
      <c r="J53" s="486" t="e">
        <f>+#REF!/19886</f>
        <v>#REF!</v>
      </c>
    </row>
    <row r="54" spans="2:24" x14ac:dyDescent="0.2">
      <c r="C54" s="584"/>
    </row>
    <row r="55" spans="2:24" ht="12" customHeight="1" x14ac:dyDescent="0.2">
      <c r="C55" s="233" t="s">
        <v>304</v>
      </c>
    </row>
    <row r="56" spans="2:24" ht="12" customHeight="1" x14ac:dyDescent="0.2">
      <c r="C56" s="234"/>
    </row>
    <row r="57" spans="2:24" ht="12.75" customHeight="1" x14ac:dyDescent="0.2">
      <c r="C57" s="234"/>
    </row>
    <row r="59" spans="2:24" x14ac:dyDescent="0.2">
      <c r="B59" s="645"/>
      <c r="C59" s="645"/>
      <c r="D59" s="645"/>
      <c r="E59" s="645"/>
      <c r="F59" s="645"/>
      <c r="G59" s="645"/>
      <c r="H59" s="488"/>
      <c r="I59" s="248"/>
      <c r="J59" s="248"/>
      <c r="K59" s="248"/>
      <c r="L59" s="248"/>
      <c r="M59" s="248"/>
      <c r="N59" s="248"/>
      <c r="O59" s="248"/>
      <c r="P59" s="248"/>
      <c r="Q59" s="248"/>
      <c r="R59" s="248"/>
      <c r="S59" s="248"/>
      <c r="T59" s="248"/>
      <c r="U59" s="248"/>
      <c r="V59" s="248"/>
      <c r="W59" s="248"/>
      <c r="X59" s="248"/>
    </row>
  </sheetData>
  <customSheetViews>
    <customSheetView guid="{F1F7BD3E-FC2C-462F-A022-5270024FE9F6}" showPageBreaks="1" view="pageBreakPreview" topLeftCell="A4">
      <selection activeCell="F13" sqref="F13:F49"/>
      <pageMargins left="0.75" right="0.75" top="1" bottom="1" header="0.5" footer="0.5"/>
      <pageSetup scale="85" orientation="portrait" r:id="rId1"/>
      <headerFooter alignWithMargins="0"/>
    </customSheetView>
    <customSheetView guid="{F4665436-DFC3-47B1-A482-DE3E62B43168}" showPageBreaks="1" printArea="1" view="pageBreakPreview" showRuler="0">
      <selection activeCell="G72" sqref="G72"/>
      <pageMargins left="0.75" right="0.75" top="1" bottom="1" header="0.5" footer="0.5"/>
      <pageSetup scale="77" orientation="portrait" r:id="rId2"/>
      <headerFooter alignWithMargins="0"/>
    </customSheetView>
    <customSheetView guid="{2C045F60-6AB2-44F0-B91E-AB5C1A883BD2}" showPageBreaks="1" printArea="1" view="pageBreakPreview" topLeftCell="A4">
      <selection activeCell="F13" sqref="F13:F49"/>
      <pageMargins left="0.75" right="0.75" top="1" bottom="1" header="0.5" footer="0.5"/>
      <pageSetup scale="85" orientation="portrait" r:id="rId3"/>
      <headerFooter alignWithMargins="0"/>
    </customSheetView>
  </customSheetViews>
  <mergeCells count="3">
    <mergeCell ref="D4:G4"/>
    <mergeCell ref="C6:G6"/>
    <mergeCell ref="B59:G59"/>
  </mergeCells>
  <phoneticPr fontId="8" type="noConversion"/>
  <pageMargins left="0.75" right="0.75" top="1" bottom="1" header="0.5" footer="0.5"/>
  <pageSetup scale="85" orientation="portrait" r:id="rId4"/>
  <headerFooter alignWithMargins="0"/>
  <drawing r:id="rId5"/>
  <legacyDrawing r:id="rId6"/>
  <oleObjects>
    <mc:AlternateContent xmlns:mc="http://schemas.openxmlformats.org/markup-compatibility/2006">
      <mc:Choice Requires="x14">
        <oleObject progId="MSPhotoEd.3" shapeId="14337" r:id="rId7">
          <objectPr defaultSize="0" autoPict="0" r:id="rId8">
            <anchor moveWithCells="1" sizeWithCells="1">
              <from>
                <xdr:col>0</xdr:col>
                <xdr:colOff>47625</xdr:colOff>
                <xdr:row>0</xdr:row>
                <xdr:rowOff>57150</xdr:rowOff>
              </from>
              <to>
                <xdr:col>1</xdr:col>
                <xdr:colOff>95250</xdr:colOff>
                <xdr:row>3</xdr:row>
                <xdr:rowOff>19050</xdr:rowOff>
              </to>
            </anchor>
          </objectPr>
        </oleObject>
      </mc:Choice>
      <mc:Fallback>
        <oleObject progId="MSPhotoEd.3" shapeId="14337" r:id="rId7"/>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C4:P60"/>
  <sheetViews>
    <sheetView topLeftCell="D1" zoomScaleNormal="100" workbookViewId="0">
      <selection activeCell="P3" sqref="P3"/>
    </sheetView>
  </sheetViews>
  <sheetFormatPr defaultColWidth="9.140625" defaultRowHeight="12.75" x14ac:dyDescent="0.2"/>
  <cols>
    <col min="1" max="1" width="9.140625" style="328"/>
    <col min="2" max="2" width="9.140625" style="328" customWidth="1"/>
    <col min="3" max="3" width="7.85546875" style="328" customWidth="1"/>
    <col min="4" max="4" width="59.7109375" style="328" customWidth="1"/>
    <col min="5" max="6" width="7.7109375" style="328" hidden="1" customWidth="1"/>
    <col min="7" max="7" width="11.5703125" style="328" hidden="1" customWidth="1"/>
    <col min="8" max="8" width="13.28515625" style="328" hidden="1" customWidth="1"/>
    <col min="9" max="9" width="11.7109375" style="332" hidden="1" customWidth="1"/>
    <col min="10" max="10" width="62.28515625" style="332" customWidth="1"/>
    <col min="11" max="11" width="15.85546875" style="328" customWidth="1"/>
    <col min="12" max="12" width="12.5703125" style="328" customWidth="1"/>
    <col min="13" max="13" width="14.140625" style="328" customWidth="1"/>
    <col min="14" max="14" width="14.28515625" style="328" customWidth="1"/>
    <col min="15" max="15" width="11" style="328" customWidth="1"/>
    <col min="16" max="16384" width="9.140625" style="328"/>
  </cols>
  <sheetData>
    <row r="4" spans="3:15" ht="15" x14ac:dyDescent="0.25">
      <c r="G4" s="641" t="s">
        <v>580</v>
      </c>
      <c r="H4" s="641"/>
      <c r="I4" s="641"/>
      <c r="J4" s="641"/>
      <c r="K4" s="641"/>
      <c r="L4" s="641"/>
      <c r="M4" s="641"/>
    </row>
    <row r="5" spans="3:15" x14ac:dyDescent="0.2">
      <c r="F5" s="328" t="s">
        <v>474</v>
      </c>
    </row>
    <row r="8" spans="3:15" ht="15.75" x14ac:dyDescent="0.25">
      <c r="C8" s="334" t="s">
        <v>435</v>
      </c>
      <c r="D8" s="636" t="s">
        <v>469</v>
      </c>
      <c r="E8" s="636"/>
      <c r="F8" s="636"/>
      <c r="G8" s="636"/>
      <c r="H8" s="636"/>
      <c r="I8" s="636"/>
      <c r="J8" s="636"/>
      <c r="K8" s="636"/>
      <c r="L8" s="636"/>
      <c r="M8" s="636"/>
      <c r="N8" s="636"/>
    </row>
    <row r="10" spans="3:15" x14ac:dyDescent="0.2">
      <c r="D10" s="242"/>
      <c r="E10" s="335"/>
      <c r="F10" s="335"/>
      <c r="G10" s="242"/>
      <c r="H10" s="242"/>
      <c r="I10" s="336"/>
      <c r="J10" s="336"/>
      <c r="K10" s="242"/>
      <c r="L10" s="242"/>
      <c r="M10" s="65"/>
    </row>
    <row r="11" spans="3:15" x14ac:dyDescent="0.2">
      <c r="D11" s="331"/>
      <c r="E11" s="331">
        <v>1994</v>
      </c>
      <c r="F11" s="331">
        <v>1995</v>
      </c>
      <c r="G11" s="227">
        <v>2003</v>
      </c>
      <c r="H11" s="227">
        <v>2004</v>
      </c>
      <c r="I11" s="331">
        <v>2008</v>
      </c>
      <c r="J11" s="331"/>
      <c r="K11" s="331">
        <v>2009</v>
      </c>
      <c r="L11" s="331">
        <v>2010</v>
      </c>
      <c r="M11" s="331">
        <v>2011</v>
      </c>
      <c r="N11" s="331">
        <v>2012</v>
      </c>
    </row>
    <row r="12" spans="3:15" x14ac:dyDescent="0.2">
      <c r="D12" s="296"/>
      <c r="E12" s="296"/>
      <c r="F12" s="296"/>
      <c r="G12" s="337"/>
      <c r="H12" s="337"/>
      <c r="I12" s="296"/>
      <c r="J12" s="296"/>
      <c r="K12" s="337"/>
      <c r="L12" s="337"/>
    </row>
    <row r="13" spans="3:15" x14ac:dyDescent="0.2">
      <c r="D13" s="165" t="s">
        <v>349</v>
      </c>
      <c r="E13" s="240" t="e">
        <f>SUM(#REF!+E35+E42)</f>
        <v>#REF!</v>
      </c>
      <c r="F13" s="240" t="e">
        <f>SUM(#REF!+F35+F42)</f>
        <v>#REF!</v>
      </c>
      <c r="G13" s="338" t="e">
        <f>SUM(#REF!+G35+G42)</f>
        <v>#REF!</v>
      </c>
      <c r="H13" s="338" t="e">
        <f>SUM(#REF!+H35+H42)</f>
        <v>#REF!</v>
      </c>
      <c r="I13" s="339">
        <f>SUM(I15+I30+I37)</f>
        <v>3801</v>
      </c>
      <c r="J13" s="165" t="s">
        <v>349</v>
      </c>
      <c r="K13" s="340">
        <f>SUM(K15+K30+K37)</f>
        <v>3694</v>
      </c>
      <c r="L13" s="340">
        <f>SUM(L15+L30+L37)</f>
        <v>3618</v>
      </c>
      <c r="M13" s="296">
        <v>3593</v>
      </c>
      <c r="N13" s="296">
        <f>SUM(N15+N30+N37)</f>
        <v>3634</v>
      </c>
      <c r="O13" s="65"/>
    </row>
    <row r="14" spans="3:15" x14ac:dyDescent="0.2">
      <c r="K14" s="341"/>
      <c r="L14" s="341"/>
      <c r="M14" s="341"/>
      <c r="N14" s="341"/>
      <c r="O14" s="88"/>
    </row>
    <row r="15" spans="3:15" x14ac:dyDescent="0.2">
      <c r="D15" s="165" t="s">
        <v>350</v>
      </c>
      <c r="E15" s="59"/>
      <c r="F15" s="59"/>
      <c r="I15" s="339">
        <f>SUM(I16:I27)</f>
        <v>2230</v>
      </c>
      <c r="J15" s="165" t="s">
        <v>350</v>
      </c>
      <c r="K15" s="340">
        <f>SUM(K16:K25)</f>
        <v>2366</v>
      </c>
      <c r="L15" s="340">
        <v>2498</v>
      </c>
      <c r="M15" s="340">
        <f>SUM(M16:M25)</f>
        <v>2472</v>
      </c>
      <c r="N15" s="296">
        <f>SUM(N16:N25)</f>
        <v>2476</v>
      </c>
      <c r="O15" s="88"/>
    </row>
    <row r="16" spans="3:15" ht="14.25" x14ac:dyDescent="0.2">
      <c r="D16" s="224" t="s">
        <v>371</v>
      </c>
      <c r="E16" s="59">
        <v>210</v>
      </c>
      <c r="F16" s="59">
        <v>186</v>
      </c>
      <c r="G16" s="279" t="s">
        <v>372</v>
      </c>
      <c r="H16" s="342" t="s">
        <v>373</v>
      </c>
      <c r="I16" s="343">
        <v>541</v>
      </c>
      <c r="J16" s="328" t="s">
        <v>411</v>
      </c>
      <c r="K16" s="344">
        <v>218</v>
      </c>
      <c r="L16" s="345"/>
      <c r="M16" s="344"/>
      <c r="N16" s="346"/>
      <c r="O16" s="88"/>
    </row>
    <row r="17" spans="4:16" ht="14.25" x14ac:dyDescent="0.2">
      <c r="D17" s="224"/>
      <c r="E17" s="59"/>
      <c r="F17" s="59"/>
      <c r="G17" s="279"/>
      <c r="H17" s="342"/>
      <c r="I17" s="343"/>
      <c r="J17" s="224" t="s">
        <v>412</v>
      </c>
      <c r="K17" s="344"/>
      <c r="L17" s="345">
        <v>209</v>
      </c>
      <c r="M17" s="344">
        <v>205</v>
      </c>
      <c r="N17" s="346">
        <v>209</v>
      </c>
      <c r="O17" s="88"/>
    </row>
    <row r="18" spans="4:16" ht="14.25" x14ac:dyDescent="0.2">
      <c r="D18" s="224" t="s">
        <v>374</v>
      </c>
      <c r="E18" s="59"/>
      <c r="F18" s="59"/>
      <c r="G18" s="347">
        <v>438</v>
      </c>
      <c r="H18" s="348">
        <v>433</v>
      </c>
      <c r="I18" s="279" t="s">
        <v>375</v>
      </c>
      <c r="J18" s="224" t="s">
        <v>413</v>
      </c>
      <c r="K18" s="344">
        <v>845</v>
      </c>
      <c r="L18" s="349"/>
      <c r="M18" s="344"/>
      <c r="N18" s="350"/>
      <c r="O18" s="88"/>
    </row>
    <row r="19" spans="4:16" ht="14.25" x14ac:dyDescent="0.2">
      <c r="D19" s="224"/>
      <c r="E19" s="59"/>
      <c r="F19" s="59"/>
      <c r="G19" s="347"/>
      <c r="H19" s="348"/>
      <c r="I19" s="279"/>
      <c r="J19" s="328" t="s">
        <v>414</v>
      </c>
      <c r="K19" s="344"/>
      <c r="L19" s="344">
        <v>797</v>
      </c>
      <c r="M19" s="344">
        <v>796</v>
      </c>
      <c r="N19" s="346">
        <v>798</v>
      </c>
      <c r="O19" s="88"/>
    </row>
    <row r="20" spans="4:16" ht="14.25" customHeight="1" x14ac:dyDescent="0.2">
      <c r="D20" s="351" t="s">
        <v>376</v>
      </c>
      <c r="E20" s="59"/>
      <c r="F20" s="59"/>
      <c r="G20" s="279" t="s">
        <v>375</v>
      </c>
      <c r="H20" s="279" t="s">
        <v>375</v>
      </c>
      <c r="I20" s="343">
        <v>408</v>
      </c>
      <c r="J20" s="224" t="s">
        <v>415</v>
      </c>
      <c r="K20" s="344">
        <v>861</v>
      </c>
      <c r="L20" s="345">
        <v>844</v>
      </c>
      <c r="M20" s="344">
        <v>838</v>
      </c>
      <c r="N20" s="346">
        <v>840</v>
      </c>
      <c r="O20" s="88"/>
      <c r="P20" s="165"/>
    </row>
    <row r="21" spans="4:16" ht="14.25" x14ac:dyDescent="0.2">
      <c r="D21" s="351" t="s">
        <v>377</v>
      </c>
      <c r="E21" s="59"/>
      <c r="F21" s="59"/>
      <c r="G21" s="347">
        <v>616</v>
      </c>
      <c r="H21" s="348">
        <v>487</v>
      </c>
      <c r="I21" s="279" t="s">
        <v>378</v>
      </c>
      <c r="J21" s="224" t="s">
        <v>416</v>
      </c>
      <c r="K21" s="344">
        <v>330</v>
      </c>
      <c r="L21" s="349"/>
      <c r="M21" s="344"/>
      <c r="N21" s="346"/>
      <c r="O21" s="88"/>
    </row>
    <row r="22" spans="4:16" ht="14.25" x14ac:dyDescent="0.2">
      <c r="D22" s="351"/>
      <c r="E22" s="59"/>
      <c r="F22" s="59"/>
      <c r="G22" s="347"/>
      <c r="H22" s="348"/>
      <c r="I22" s="279"/>
      <c r="J22" s="224" t="s">
        <v>417</v>
      </c>
      <c r="K22" s="344"/>
      <c r="L22" s="344">
        <v>71</v>
      </c>
      <c r="M22" s="344">
        <v>72</v>
      </c>
      <c r="N22" s="346">
        <v>69</v>
      </c>
      <c r="O22" s="88"/>
    </row>
    <row r="23" spans="4:16" ht="14.25" x14ac:dyDescent="0.2">
      <c r="D23" s="351"/>
      <c r="E23" s="59"/>
      <c r="F23" s="59"/>
      <c r="G23" s="347"/>
      <c r="H23" s="348"/>
      <c r="I23" s="279"/>
      <c r="J23" s="224" t="s">
        <v>418</v>
      </c>
      <c r="K23" s="344"/>
      <c r="L23" s="344">
        <v>223</v>
      </c>
      <c r="M23" s="344">
        <v>216</v>
      </c>
      <c r="N23" s="346">
        <v>219</v>
      </c>
      <c r="O23" s="88"/>
    </row>
    <row r="24" spans="4:16" ht="14.25" x14ac:dyDescent="0.2">
      <c r="D24" s="351"/>
      <c r="E24" s="59"/>
      <c r="F24" s="59"/>
      <c r="G24" s="347"/>
      <c r="H24" s="348"/>
      <c r="I24" s="279"/>
      <c r="J24" s="224" t="s">
        <v>419</v>
      </c>
      <c r="K24" s="344"/>
      <c r="L24" s="344">
        <v>254</v>
      </c>
      <c r="M24" s="344">
        <v>250</v>
      </c>
      <c r="N24" s="346">
        <v>249</v>
      </c>
      <c r="O24" s="88"/>
    </row>
    <row r="25" spans="4:16" x14ac:dyDescent="0.2">
      <c r="D25" s="328" t="s">
        <v>379</v>
      </c>
      <c r="E25" s="59">
        <v>74</v>
      </c>
      <c r="F25" s="59">
        <v>95</v>
      </c>
      <c r="G25" s="347">
        <v>650</v>
      </c>
      <c r="H25" s="348">
        <v>687</v>
      </c>
      <c r="I25" s="343">
        <v>901</v>
      </c>
      <c r="J25" s="328" t="s">
        <v>420</v>
      </c>
      <c r="K25" s="344">
        <v>112</v>
      </c>
      <c r="L25" s="345">
        <v>100</v>
      </c>
      <c r="M25" s="344">
        <v>95</v>
      </c>
      <c r="N25" s="346">
        <v>92</v>
      </c>
      <c r="O25" s="88"/>
    </row>
    <row r="26" spans="4:16" x14ac:dyDescent="0.2">
      <c r="D26" s="351" t="s">
        <v>380</v>
      </c>
      <c r="E26" s="59"/>
      <c r="F26" s="59"/>
      <c r="G26" s="347">
        <v>331</v>
      </c>
      <c r="H26" s="348">
        <v>357</v>
      </c>
      <c r="I26" s="343">
        <v>264</v>
      </c>
      <c r="J26" s="343"/>
      <c r="K26" s="352"/>
      <c r="L26" s="352"/>
      <c r="M26" s="341"/>
      <c r="N26" s="341"/>
      <c r="O26" s="88"/>
    </row>
    <row r="27" spans="4:16" x14ac:dyDescent="0.2">
      <c r="D27" s="224" t="s">
        <v>381</v>
      </c>
      <c r="E27" s="353" t="s">
        <v>382</v>
      </c>
      <c r="F27" s="59">
        <v>302</v>
      </c>
      <c r="G27" s="347">
        <v>258</v>
      </c>
      <c r="H27" s="348">
        <v>259</v>
      </c>
      <c r="I27" s="343">
        <v>116</v>
      </c>
      <c r="J27" s="343"/>
      <c r="K27" s="352"/>
      <c r="L27" s="352"/>
      <c r="M27" s="341"/>
      <c r="N27" s="341"/>
      <c r="O27" s="88"/>
    </row>
    <row r="28" spans="4:16" ht="12" customHeight="1" x14ac:dyDescent="0.2">
      <c r="G28" s="347"/>
      <c r="H28" s="347"/>
      <c r="K28" s="352"/>
      <c r="L28" s="352"/>
      <c r="M28" s="341"/>
      <c r="N28" s="341"/>
      <c r="O28" s="88"/>
    </row>
    <row r="29" spans="4:16" ht="11.25" customHeight="1" x14ac:dyDescent="0.2">
      <c r="E29" s="59"/>
      <c r="F29" s="59"/>
      <c r="G29" s="347"/>
      <c r="H29" s="347"/>
      <c r="K29" s="352"/>
      <c r="L29" s="352"/>
      <c r="M29" s="341"/>
      <c r="N29" s="341"/>
      <c r="O29" s="88"/>
    </row>
    <row r="30" spans="4:16" ht="15" x14ac:dyDescent="0.25">
      <c r="D30" s="165" t="s">
        <v>359</v>
      </c>
      <c r="E30" s="59"/>
      <c r="F30" s="59"/>
      <c r="G30" s="347"/>
      <c r="H30" s="347"/>
      <c r="I30" s="354">
        <f>SUM(I31:I34)</f>
        <v>1364</v>
      </c>
      <c r="J30" s="165" t="s">
        <v>359</v>
      </c>
      <c r="K30" s="355">
        <f>SUM(K31:K34)</f>
        <v>1124</v>
      </c>
      <c r="L30" s="355">
        <f>SUM(L32:L34)</f>
        <v>925</v>
      </c>
      <c r="M30" s="296">
        <f>SUM(M32:M34)</f>
        <v>908</v>
      </c>
      <c r="N30" s="296">
        <f>SUM(N31:N34)</f>
        <v>952</v>
      </c>
      <c r="O30" s="166"/>
    </row>
    <row r="31" spans="4:16" x14ac:dyDescent="0.2">
      <c r="D31" s="328" t="s">
        <v>383</v>
      </c>
      <c r="E31" s="59">
        <v>162</v>
      </c>
      <c r="F31" s="59">
        <v>177</v>
      </c>
      <c r="G31" s="348">
        <v>260</v>
      </c>
      <c r="H31" s="348">
        <v>274</v>
      </c>
      <c r="I31" s="356">
        <v>300</v>
      </c>
      <c r="J31" s="328" t="s">
        <v>421</v>
      </c>
      <c r="K31" s="344">
        <v>232</v>
      </c>
      <c r="L31" s="357"/>
      <c r="M31" s="344"/>
      <c r="N31" s="346"/>
      <c r="O31" s="167"/>
    </row>
    <row r="32" spans="4:16" x14ac:dyDescent="0.2">
      <c r="D32" s="328" t="s">
        <v>384</v>
      </c>
      <c r="E32" s="59">
        <v>606</v>
      </c>
      <c r="F32" s="59">
        <v>569</v>
      </c>
      <c r="G32" s="348">
        <v>527</v>
      </c>
      <c r="H32" s="348">
        <v>551</v>
      </c>
      <c r="I32" s="356">
        <v>971</v>
      </c>
      <c r="J32" s="328" t="s">
        <v>422</v>
      </c>
      <c r="K32" s="344">
        <v>802</v>
      </c>
      <c r="L32" s="344">
        <v>839</v>
      </c>
      <c r="M32" s="344">
        <v>840</v>
      </c>
      <c r="N32" s="346">
        <v>889</v>
      </c>
    </row>
    <row r="33" spans="3:16" x14ac:dyDescent="0.2">
      <c r="D33" s="328" t="s">
        <v>385</v>
      </c>
      <c r="E33" s="59">
        <v>24</v>
      </c>
      <c r="F33" s="59">
        <v>25</v>
      </c>
      <c r="G33" s="348">
        <v>42</v>
      </c>
      <c r="H33" s="348">
        <v>44</v>
      </c>
      <c r="I33" s="356">
        <v>67</v>
      </c>
      <c r="J33" s="328" t="s">
        <v>423</v>
      </c>
      <c r="K33" s="344">
        <v>65</v>
      </c>
      <c r="L33" s="344">
        <v>62</v>
      </c>
      <c r="M33" s="344">
        <v>47</v>
      </c>
      <c r="N33" s="346">
        <v>45</v>
      </c>
    </row>
    <row r="34" spans="3:16" x14ac:dyDescent="0.2">
      <c r="D34" s="328" t="s">
        <v>386</v>
      </c>
      <c r="E34" s="59"/>
      <c r="F34" s="59"/>
      <c r="G34" s="347"/>
      <c r="H34" s="347"/>
      <c r="I34" s="356">
        <v>26</v>
      </c>
      <c r="J34" s="328" t="s">
        <v>424</v>
      </c>
      <c r="K34" s="344">
        <v>25</v>
      </c>
      <c r="L34" s="344">
        <v>24</v>
      </c>
      <c r="M34" s="344">
        <v>21</v>
      </c>
      <c r="N34" s="346">
        <v>18</v>
      </c>
    </row>
    <row r="35" spans="3:16" x14ac:dyDescent="0.2">
      <c r="D35" s="165"/>
      <c r="E35" s="285">
        <f>SUM(E31:E34)</f>
        <v>792</v>
      </c>
      <c r="F35" s="285">
        <f>SUM(F31:F34)</f>
        <v>771</v>
      </c>
      <c r="G35" s="358">
        <f>SUM(G31:G34)</f>
        <v>829</v>
      </c>
      <c r="H35" s="358">
        <f>SUM(H31:H34)</f>
        <v>869</v>
      </c>
      <c r="K35" s="341"/>
      <c r="L35" s="341"/>
      <c r="M35" s="341"/>
      <c r="N35" s="341"/>
    </row>
    <row r="36" spans="3:16" x14ac:dyDescent="0.2">
      <c r="E36" s="59"/>
      <c r="F36" s="59"/>
      <c r="G36" s="347"/>
      <c r="H36" s="347"/>
      <c r="K36" s="352"/>
      <c r="L36" s="352"/>
      <c r="M36" s="341"/>
      <c r="N36" s="341"/>
    </row>
    <row r="37" spans="3:16" x14ac:dyDescent="0.2">
      <c r="D37" s="165" t="s">
        <v>364</v>
      </c>
      <c r="E37" s="59"/>
      <c r="F37" s="59"/>
      <c r="G37" s="347"/>
      <c r="H37" s="347"/>
      <c r="I37" s="354">
        <f>SUM(I38:I41)</f>
        <v>207</v>
      </c>
      <c r="J37" s="165" t="s">
        <v>364</v>
      </c>
      <c r="K37" s="355">
        <f>SUM(K38:K41)</f>
        <v>204</v>
      </c>
      <c r="L37" s="355">
        <f>SUM(L38:L43)</f>
        <v>195</v>
      </c>
      <c r="M37" s="296">
        <f>SUM(M38:M43)</f>
        <v>213</v>
      </c>
      <c r="N37" s="296">
        <f>SUM(N38:N43)</f>
        <v>206</v>
      </c>
    </row>
    <row r="38" spans="3:16" x14ac:dyDescent="0.2">
      <c r="D38" s="328" t="s">
        <v>365</v>
      </c>
      <c r="E38" s="59">
        <v>10</v>
      </c>
      <c r="F38" s="59">
        <v>13</v>
      </c>
      <c r="G38" s="348">
        <v>16</v>
      </c>
      <c r="H38" s="348">
        <v>15</v>
      </c>
      <c r="I38" s="356">
        <v>19</v>
      </c>
      <c r="J38" s="328" t="s">
        <v>425</v>
      </c>
      <c r="K38" s="344">
        <v>20</v>
      </c>
      <c r="L38" s="357">
        <v>18</v>
      </c>
      <c r="M38" s="344">
        <v>20</v>
      </c>
      <c r="N38" s="346">
        <v>19</v>
      </c>
    </row>
    <row r="39" spans="3:16" x14ac:dyDescent="0.2">
      <c r="D39" s="328" t="s">
        <v>366</v>
      </c>
      <c r="E39" s="59">
        <v>35</v>
      </c>
      <c r="F39" s="59">
        <v>36</v>
      </c>
      <c r="G39" s="348">
        <v>55</v>
      </c>
      <c r="H39" s="348">
        <v>51</v>
      </c>
      <c r="I39" s="356">
        <v>62</v>
      </c>
      <c r="J39" s="328" t="s">
        <v>426</v>
      </c>
      <c r="K39" s="344">
        <v>116</v>
      </c>
      <c r="L39" s="357">
        <v>107</v>
      </c>
      <c r="M39" s="344">
        <v>103</v>
      </c>
      <c r="N39" s="346">
        <v>93</v>
      </c>
    </row>
    <row r="40" spans="3:16" x14ac:dyDescent="0.2">
      <c r="D40" s="328" t="s">
        <v>367</v>
      </c>
      <c r="E40" s="59"/>
      <c r="F40" s="59"/>
      <c r="G40" s="348">
        <v>6</v>
      </c>
      <c r="H40" s="348">
        <v>8</v>
      </c>
      <c r="I40" s="356">
        <v>120</v>
      </c>
      <c r="J40" s="328" t="s">
        <v>427</v>
      </c>
      <c r="K40" s="344">
        <v>6</v>
      </c>
      <c r="L40" s="357">
        <v>6</v>
      </c>
      <c r="M40" s="344">
        <v>6</v>
      </c>
      <c r="N40" s="346">
        <v>5</v>
      </c>
    </row>
    <row r="41" spans="3:16" ht="14.25" x14ac:dyDescent="0.2">
      <c r="D41" s="328" t="s">
        <v>368</v>
      </c>
      <c r="E41" s="59"/>
      <c r="F41" s="59"/>
      <c r="G41" s="279" t="s">
        <v>372</v>
      </c>
      <c r="H41" s="348">
        <v>3</v>
      </c>
      <c r="I41" s="356">
        <v>6</v>
      </c>
      <c r="J41" s="328" t="s">
        <v>428</v>
      </c>
      <c r="K41" s="344">
        <v>62</v>
      </c>
      <c r="L41" s="357">
        <v>59</v>
      </c>
      <c r="M41" s="344">
        <v>62</v>
      </c>
      <c r="N41" s="346">
        <v>63</v>
      </c>
    </row>
    <row r="42" spans="3:16" s="165" customFormat="1" x14ac:dyDescent="0.2">
      <c r="E42" s="285">
        <f>SUM(E38:E41)</f>
        <v>45</v>
      </c>
      <c r="F42" s="285">
        <f>SUM(F38:F41)</f>
        <v>49</v>
      </c>
      <c r="G42" s="358">
        <f>SUM(G38:G41)</f>
        <v>77</v>
      </c>
      <c r="H42" s="358">
        <f>SUM(H38:H41)</f>
        <v>77</v>
      </c>
      <c r="I42" s="253"/>
      <c r="J42" s="328" t="s">
        <v>429</v>
      </c>
      <c r="K42" s="312"/>
      <c r="L42" s="312"/>
      <c r="M42" s="344">
        <v>19</v>
      </c>
      <c r="N42" s="346">
        <v>21</v>
      </c>
      <c r="O42" s="328"/>
      <c r="P42" s="328"/>
    </row>
    <row r="43" spans="3:16" s="165" customFormat="1" x14ac:dyDescent="0.2">
      <c r="E43" s="285"/>
      <c r="F43" s="285"/>
      <c r="G43" s="358"/>
      <c r="H43" s="358"/>
      <c r="I43" s="253"/>
      <c r="J43" s="328" t="s">
        <v>430</v>
      </c>
      <c r="K43" s="312"/>
      <c r="L43" s="312">
        <v>5</v>
      </c>
      <c r="M43" s="344">
        <v>3</v>
      </c>
      <c r="N43" s="346">
        <v>5</v>
      </c>
      <c r="O43" s="328"/>
      <c r="P43" s="328"/>
    </row>
    <row r="44" spans="3:16" x14ac:dyDescent="0.2">
      <c r="C44" s="65"/>
      <c r="D44" s="242"/>
      <c r="E44" s="242"/>
      <c r="F44" s="242"/>
      <c r="G44" s="242"/>
      <c r="H44" s="242"/>
      <c r="I44" s="336"/>
      <c r="J44" s="336"/>
      <c r="K44" s="265"/>
      <c r="L44" s="265"/>
      <c r="M44" s="265"/>
      <c r="N44" s="265"/>
    </row>
    <row r="45" spans="3:16" x14ac:dyDescent="0.2">
      <c r="D45" s="276" t="s">
        <v>387</v>
      </c>
    </row>
    <row r="46" spans="3:16" ht="14.25" x14ac:dyDescent="0.2">
      <c r="C46" s="359"/>
      <c r="D46" s="65" t="s">
        <v>388</v>
      </c>
    </row>
    <row r="47" spans="3:16" ht="14.25" x14ac:dyDescent="0.2">
      <c r="C47" s="360"/>
      <c r="D47" s="65" t="s">
        <v>389</v>
      </c>
    </row>
    <row r="48" spans="3:16" ht="14.25" x14ac:dyDescent="0.2">
      <c r="C48" s="360"/>
      <c r="D48" s="65" t="s">
        <v>390</v>
      </c>
    </row>
    <row r="49" spans="3:13" ht="14.25" x14ac:dyDescent="0.2">
      <c r="C49" s="360"/>
      <c r="D49" s="65" t="s">
        <v>391</v>
      </c>
    </row>
    <row r="50" spans="3:13" x14ac:dyDescent="0.2">
      <c r="C50" s="224"/>
      <c r="J50" s="361"/>
    </row>
    <row r="51" spans="3:13" x14ac:dyDescent="0.2">
      <c r="D51" s="233" t="s">
        <v>392</v>
      </c>
    </row>
    <row r="57" spans="3:13" x14ac:dyDescent="0.2">
      <c r="E57" s="234"/>
      <c r="F57" s="234"/>
    </row>
    <row r="58" spans="3:13" x14ac:dyDescent="0.2">
      <c r="C58" s="251"/>
      <c r="D58" s="251"/>
      <c r="E58" s="251"/>
      <c r="F58" s="251"/>
    </row>
    <row r="59" spans="3:13" x14ac:dyDescent="0.2">
      <c r="C59" s="251"/>
      <c r="D59" s="251"/>
      <c r="E59" s="251"/>
      <c r="F59" s="251"/>
    </row>
    <row r="60" spans="3:13" x14ac:dyDescent="0.2">
      <c r="C60" s="647"/>
      <c r="D60" s="647"/>
      <c r="E60" s="647"/>
      <c r="F60" s="647"/>
      <c r="G60" s="647"/>
      <c r="H60" s="647"/>
      <c r="I60" s="647"/>
      <c r="J60" s="647"/>
      <c r="K60" s="647"/>
      <c r="L60" s="647"/>
      <c r="M60" s="647"/>
    </row>
  </sheetData>
  <customSheetViews>
    <customSheetView guid="{F1F7BD3E-FC2C-462F-A022-5270024FE9F6}" scale="60" showPageBreaks="1" view="pageBreakPreview">
      <selection activeCell="J47" sqref="J47"/>
      <pageMargins left="0.7" right="0.7" top="0.75" bottom="0.75" header="0.3" footer="0.3"/>
      <pageSetup scale="59" orientation="portrait" r:id="rId1"/>
    </customSheetView>
    <customSheetView guid="{2C045F60-6AB2-44F0-B91E-AB5C1A883BD2}" scale="60" showPageBreaks="1" printArea="1" hiddenRows="1" hiddenColumns="1" view="pageBreakPreview">
      <selection activeCell="J47" sqref="J47"/>
      <pageMargins left="0.7" right="0.7" top="0.75" bottom="0.75" header="0.3" footer="0.3"/>
      <pageSetup scale="59" orientation="portrait" r:id="rId2"/>
    </customSheetView>
  </customSheetViews>
  <mergeCells count="3">
    <mergeCell ref="C60:M60"/>
    <mergeCell ref="G4:M4"/>
    <mergeCell ref="D8:N8"/>
  </mergeCells>
  <pageMargins left="0.7" right="0.7" top="0.75" bottom="0.75" header="0.3" footer="0.3"/>
  <pageSetup scale="39" orientation="portrait" r:id="rId3"/>
  <drawing r:id="rId4"/>
  <legacyDrawing r:id="rId5"/>
  <oleObjects>
    <mc:AlternateContent xmlns:mc="http://schemas.openxmlformats.org/markup-compatibility/2006">
      <mc:Choice Requires="x14">
        <oleObject progId="MSPhotoEd.3" shapeId="676865" r:id="rId6">
          <objectPr defaultSize="0" autoPict="0" r:id="rId7">
            <anchor moveWithCells="1" sizeWithCells="1">
              <from>
                <xdr:col>0</xdr:col>
                <xdr:colOff>571500</xdr:colOff>
                <xdr:row>0</xdr:row>
                <xdr:rowOff>47625</xdr:rowOff>
              </from>
              <to>
                <xdr:col>1</xdr:col>
                <xdr:colOff>0</xdr:colOff>
                <xdr:row>1</xdr:row>
                <xdr:rowOff>28575</xdr:rowOff>
              </to>
            </anchor>
          </objectPr>
        </oleObject>
      </mc:Choice>
      <mc:Fallback>
        <oleObject progId="MSPhotoEd.3" shapeId="676865" r:id="rId6"/>
      </mc:Fallback>
    </mc:AlternateContent>
    <mc:AlternateContent xmlns:mc="http://schemas.openxmlformats.org/markup-compatibility/2006">
      <mc:Choice Requires="x14">
        <oleObject progId="MSPhotoEd.3" shapeId="676867" r:id="rId8">
          <objectPr defaultSize="0" autoPict="0" r:id="rId7">
            <anchor moveWithCells="1" sizeWithCells="1">
              <from>
                <xdr:col>0</xdr:col>
                <xdr:colOff>57150</xdr:colOff>
                <xdr:row>0</xdr:row>
                <xdr:rowOff>28575</xdr:rowOff>
              </from>
              <to>
                <xdr:col>1</xdr:col>
                <xdr:colOff>457200</xdr:colOff>
                <xdr:row>3</xdr:row>
                <xdr:rowOff>95250</xdr:rowOff>
              </to>
            </anchor>
          </objectPr>
        </oleObject>
      </mc:Choice>
      <mc:Fallback>
        <oleObject progId="MSPhotoEd.3" shapeId="676867" r:id="rId8"/>
      </mc:Fallback>
    </mc:AlternateContent>
    <mc:AlternateContent xmlns:mc="http://schemas.openxmlformats.org/markup-compatibility/2006">
      <mc:Choice Requires="x14">
        <oleObject progId="MSPhotoEd.3" shapeId="676868" r:id="rId9">
          <objectPr defaultSize="0" autoPict="0" r:id="rId7">
            <anchor moveWithCells="1" sizeWithCells="1">
              <from>
                <xdr:col>3</xdr:col>
                <xdr:colOff>95250</xdr:colOff>
                <xdr:row>0</xdr:row>
                <xdr:rowOff>66675</xdr:rowOff>
              </from>
              <to>
                <xdr:col>3</xdr:col>
                <xdr:colOff>752475</xdr:colOff>
                <xdr:row>3</xdr:row>
                <xdr:rowOff>28575</xdr:rowOff>
              </to>
            </anchor>
          </objectPr>
        </oleObject>
      </mc:Choice>
      <mc:Fallback>
        <oleObject progId="MSPhotoEd.3" shapeId="676868" r:id="rId9"/>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3:M42"/>
  <sheetViews>
    <sheetView zoomScaleNormal="100" workbookViewId="0">
      <selection activeCell="P6" sqref="P6"/>
    </sheetView>
  </sheetViews>
  <sheetFormatPr defaultColWidth="9.140625" defaultRowHeight="12.75" x14ac:dyDescent="0.2"/>
  <cols>
    <col min="1" max="1" width="9.140625" style="328"/>
    <col min="2" max="2" width="9.42578125" style="328" customWidth="1"/>
    <col min="3" max="3" width="49.5703125" style="328" customWidth="1"/>
    <col min="4" max="4" width="12.7109375" style="328" hidden="1" customWidth="1"/>
    <col min="5" max="5" width="9.28515625" style="328" hidden="1" customWidth="1"/>
    <col min="6" max="6" width="8.5703125" style="328" hidden="1" customWidth="1"/>
    <col min="7" max="9" width="8.7109375" style="328" customWidth="1"/>
    <col min="10" max="10" width="8.7109375" style="165" customWidth="1"/>
    <col min="11" max="11" width="8.7109375" style="328" customWidth="1"/>
    <col min="12" max="12" width="9.5703125" style="328" customWidth="1"/>
    <col min="13" max="16384" width="9.140625" style="328"/>
  </cols>
  <sheetData>
    <row r="3" spans="2:13" x14ac:dyDescent="0.2">
      <c r="H3" s="165" t="s">
        <v>581</v>
      </c>
    </row>
    <row r="4" spans="2:13" ht="15" x14ac:dyDescent="0.25">
      <c r="D4" s="329"/>
      <c r="E4" s="329"/>
      <c r="F4" s="329"/>
      <c r="G4" s="329"/>
      <c r="H4" s="329"/>
      <c r="I4" s="329"/>
      <c r="J4" s="329"/>
      <c r="K4" s="329"/>
      <c r="L4" s="329"/>
    </row>
    <row r="7" spans="2:13" ht="15.75" x14ac:dyDescent="0.25">
      <c r="B7" s="362" t="s">
        <v>433</v>
      </c>
      <c r="C7" s="636" t="s">
        <v>472</v>
      </c>
      <c r="D7" s="636"/>
      <c r="E7" s="636"/>
      <c r="F7" s="636"/>
      <c r="G7" s="636"/>
      <c r="H7" s="636"/>
      <c r="I7" s="636"/>
      <c r="J7" s="636"/>
      <c r="K7" s="636"/>
      <c r="L7" s="636"/>
    </row>
    <row r="8" spans="2:13" x14ac:dyDescent="0.2">
      <c r="C8" s="363"/>
      <c r="D8" s="364" t="s">
        <v>393</v>
      </c>
      <c r="E8" s="331"/>
      <c r="F8" s="331"/>
      <c r="G8" s="648" t="s">
        <v>394</v>
      </c>
      <c r="H8" s="649"/>
      <c r="I8" s="649"/>
      <c r="J8" s="648" t="s">
        <v>395</v>
      </c>
      <c r="K8" s="649"/>
      <c r="L8" s="649"/>
    </row>
    <row r="9" spans="2:13" x14ac:dyDescent="0.2">
      <c r="C9" s="242"/>
      <c r="D9" s="330" t="s">
        <v>20</v>
      </c>
      <c r="E9" s="365" t="s">
        <v>23</v>
      </c>
      <c r="F9" s="331" t="s">
        <v>22</v>
      </c>
      <c r="G9" s="330" t="s">
        <v>20</v>
      </c>
      <c r="H9" s="330" t="s">
        <v>23</v>
      </c>
      <c r="I9" s="312" t="s">
        <v>22</v>
      </c>
      <c r="J9" s="330" t="s">
        <v>20</v>
      </c>
      <c r="K9" s="312" t="s">
        <v>23</v>
      </c>
      <c r="L9" s="331" t="s">
        <v>22</v>
      </c>
    </row>
    <row r="10" spans="2:13" x14ac:dyDescent="0.2">
      <c r="C10" s="366"/>
      <c r="D10" s="313"/>
      <c r="E10" s="367"/>
      <c r="F10" s="368"/>
      <c r="G10" s="369"/>
      <c r="H10" s="313"/>
      <c r="I10" s="314"/>
      <c r="J10" s="369"/>
      <c r="K10" s="313"/>
      <c r="L10" s="314"/>
      <c r="M10" s="65"/>
    </row>
    <row r="11" spans="2:13" x14ac:dyDescent="0.2">
      <c r="C11" s="165" t="s">
        <v>349</v>
      </c>
      <c r="D11" s="370">
        <f>SUM(D13+D23+D29)</f>
        <v>3618</v>
      </c>
      <c r="E11" s="371">
        <f>SUM(E13+E23+E29)</f>
        <v>1904</v>
      </c>
      <c r="F11" s="372">
        <f>SUM(F13+F23+F29)</f>
        <v>1714</v>
      </c>
      <c r="G11" s="370">
        <v>3593</v>
      </c>
      <c r="H11" s="370">
        <v>1894</v>
      </c>
      <c r="I11" s="373">
        <v>1699</v>
      </c>
      <c r="J11" s="370">
        <v>3634</v>
      </c>
      <c r="K11" s="370">
        <v>1921</v>
      </c>
      <c r="L11" s="373">
        <v>1713</v>
      </c>
      <c r="M11" s="65"/>
    </row>
    <row r="12" spans="2:13" x14ac:dyDescent="0.2">
      <c r="C12" s="165"/>
      <c r="D12" s="374"/>
      <c r="E12" s="375"/>
      <c r="F12" s="327"/>
      <c r="G12" s="376"/>
      <c r="H12" s="377"/>
      <c r="I12" s="315"/>
      <c r="J12" s="376"/>
      <c r="K12" s="377"/>
      <c r="L12" s="315"/>
      <c r="M12" s="65"/>
    </row>
    <row r="13" spans="2:13" x14ac:dyDescent="0.2">
      <c r="C13" s="165" t="s">
        <v>350</v>
      </c>
      <c r="D13" s="378">
        <f t="shared" ref="D13:I13" si="0">SUM(D14+D15+D16+D17+D21)</f>
        <v>2498</v>
      </c>
      <c r="E13" s="379">
        <f t="shared" si="0"/>
        <v>1388</v>
      </c>
      <c r="F13" s="380">
        <f t="shared" si="0"/>
        <v>1110</v>
      </c>
      <c r="G13" s="378">
        <f t="shared" si="0"/>
        <v>2472</v>
      </c>
      <c r="H13" s="378">
        <f t="shared" si="0"/>
        <v>1381</v>
      </c>
      <c r="I13" s="381">
        <f t="shared" si="0"/>
        <v>1091</v>
      </c>
      <c r="J13" s="378">
        <v>2476</v>
      </c>
      <c r="K13" s="378">
        <v>1396</v>
      </c>
      <c r="L13" s="381">
        <v>1080</v>
      </c>
      <c r="M13" s="65"/>
    </row>
    <row r="14" spans="2:13" ht="14.25" customHeight="1" x14ac:dyDescent="0.2">
      <c r="C14" s="224" t="s">
        <v>351</v>
      </c>
      <c r="D14" s="382">
        <v>209</v>
      </c>
      <c r="E14" s="383">
        <v>191</v>
      </c>
      <c r="F14" s="384">
        <v>18</v>
      </c>
      <c r="G14" s="385">
        <f t="shared" ref="G14:G34" si="1">H14+I14</f>
        <v>205</v>
      </c>
      <c r="H14" s="382">
        <v>188</v>
      </c>
      <c r="I14" s="386">
        <v>17</v>
      </c>
      <c r="J14" s="385">
        <v>209</v>
      </c>
      <c r="K14" s="382">
        <v>189</v>
      </c>
      <c r="L14" s="386">
        <v>20</v>
      </c>
      <c r="M14" s="65"/>
    </row>
    <row r="15" spans="2:13" x14ac:dyDescent="0.2">
      <c r="C15" s="387" t="s">
        <v>352</v>
      </c>
      <c r="D15" s="382">
        <v>797</v>
      </c>
      <c r="E15" s="383">
        <v>285</v>
      </c>
      <c r="F15" s="384">
        <v>512</v>
      </c>
      <c r="G15" s="385">
        <f t="shared" si="1"/>
        <v>796</v>
      </c>
      <c r="H15" s="382">
        <v>290</v>
      </c>
      <c r="I15" s="386">
        <v>506</v>
      </c>
      <c r="J15" s="385">
        <v>798</v>
      </c>
      <c r="K15" s="382">
        <v>286</v>
      </c>
      <c r="L15" s="386">
        <v>512</v>
      </c>
      <c r="M15" s="65"/>
    </row>
    <row r="16" spans="2:13" x14ac:dyDescent="0.2">
      <c r="C16" s="351" t="s">
        <v>353</v>
      </c>
      <c r="D16" s="382">
        <v>844</v>
      </c>
      <c r="E16" s="383">
        <v>619</v>
      </c>
      <c r="F16" s="384">
        <v>225</v>
      </c>
      <c r="G16" s="385">
        <f t="shared" si="1"/>
        <v>838</v>
      </c>
      <c r="H16" s="382">
        <v>615</v>
      </c>
      <c r="I16" s="386">
        <v>223</v>
      </c>
      <c r="J16" s="385">
        <v>840</v>
      </c>
      <c r="K16" s="382">
        <v>627</v>
      </c>
      <c r="L16" s="386">
        <v>213</v>
      </c>
      <c r="M16" s="65"/>
    </row>
    <row r="17" spans="3:13" x14ac:dyDescent="0.2">
      <c r="C17" s="351" t="s">
        <v>354</v>
      </c>
      <c r="D17" s="388">
        <f>SUM(D18:D20)</f>
        <v>548</v>
      </c>
      <c r="E17" s="389">
        <f>SUM(E18:E20)</f>
        <v>252</v>
      </c>
      <c r="F17" s="390">
        <f>SUM(F18:F20)</f>
        <v>296</v>
      </c>
      <c r="G17" s="385">
        <f t="shared" si="1"/>
        <v>538</v>
      </c>
      <c r="H17" s="388">
        <f>H18+H19+H20</f>
        <v>248</v>
      </c>
      <c r="I17" s="391">
        <f>I18+I19+I20</f>
        <v>290</v>
      </c>
      <c r="J17" s="385">
        <v>537</v>
      </c>
      <c r="K17" s="388">
        <v>254</v>
      </c>
      <c r="L17" s="391">
        <v>283</v>
      </c>
      <c r="M17" s="65"/>
    </row>
    <row r="18" spans="3:13" x14ac:dyDescent="0.2">
      <c r="C18" s="392" t="s">
        <v>89</v>
      </c>
      <c r="D18" s="382">
        <f>+E18+F18</f>
        <v>71</v>
      </c>
      <c r="E18" s="383">
        <v>57</v>
      </c>
      <c r="F18" s="384">
        <v>14</v>
      </c>
      <c r="G18" s="385">
        <f t="shared" si="1"/>
        <v>72</v>
      </c>
      <c r="H18" s="382">
        <v>56</v>
      </c>
      <c r="I18" s="386">
        <v>16</v>
      </c>
      <c r="J18" s="385">
        <v>69</v>
      </c>
      <c r="K18" s="393">
        <v>55</v>
      </c>
      <c r="L18" s="394">
        <v>14</v>
      </c>
      <c r="M18" s="65"/>
    </row>
    <row r="19" spans="3:13" x14ac:dyDescent="0.2">
      <c r="C19" s="392" t="s">
        <v>356</v>
      </c>
      <c r="D19" s="382">
        <f>+E19+F19</f>
        <v>223</v>
      </c>
      <c r="E19" s="383">
        <v>117</v>
      </c>
      <c r="F19" s="384">
        <v>106</v>
      </c>
      <c r="G19" s="385">
        <f t="shared" si="1"/>
        <v>216</v>
      </c>
      <c r="H19" s="382">
        <v>113</v>
      </c>
      <c r="I19" s="386">
        <v>103</v>
      </c>
      <c r="J19" s="385">
        <v>219</v>
      </c>
      <c r="K19" s="393">
        <v>118</v>
      </c>
      <c r="L19" s="394">
        <v>101</v>
      </c>
      <c r="M19" s="65"/>
    </row>
    <row r="20" spans="3:13" x14ac:dyDescent="0.2">
      <c r="C20" s="392" t="s">
        <v>357</v>
      </c>
      <c r="D20" s="382">
        <f>+E20+F20</f>
        <v>254</v>
      </c>
      <c r="E20" s="383">
        <v>78</v>
      </c>
      <c r="F20" s="384">
        <v>176</v>
      </c>
      <c r="G20" s="385">
        <f t="shared" si="1"/>
        <v>250</v>
      </c>
      <c r="H20" s="382">
        <v>79</v>
      </c>
      <c r="I20" s="386">
        <v>171</v>
      </c>
      <c r="J20" s="385">
        <v>249</v>
      </c>
      <c r="K20" s="393">
        <v>81</v>
      </c>
      <c r="L20" s="394">
        <v>168</v>
      </c>
      <c r="M20" s="65"/>
    </row>
    <row r="21" spans="3:13" x14ac:dyDescent="0.2">
      <c r="C21" s="387" t="s">
        <v>358</v>
      </c>
      <c r="D21" s="382">
        <f>+E21+F21</f>
        <v>100</v>
      </c>
      <c r="E21" s="383">
        <v>41</v>
      </c>
      <c r="F21" s="384">
        <v>59</v>
      </c>
      <c r="G21" s="385">
        <f t="shared" si="1"/>
        <v>95</v>
      </c>
      <c r="H21" s="382">
        <v>40</v>
      </c>
      <c r="I21" s="386">
        <v>55</v>
      </c>
      <c r="J21" s="385">
        <v>92</v>
      </c>
      <c r="K21" s="382">
        <v>40</v>
      </c>
      <c r="L21" s="386">
        <v>52</v>
      </c>
      <c r="M21" s="65"/>
    </row>
    <row r="22" spans="3:13" x14ac:dyDescent="0.2">
      <c r="C22" s="224"/>
      <c r="D22" s="378"/>
      <c r="E22" s="383"/>
      <c r="F22" s="395"/>
      <c r="G22" s="376"/>
      <c r="H22" s="382"/>
      <c r="I22" s="386"/>
      <c r="J22" s="376"/>
      <c r="K22" s="382"/>
      <c r="L22" s="386"/>
      <c r="M22" s="65"/>
    </row>
    <row r="23" spans="3:13" x14ac:dyDescent="0.2">
      <c r="C23" s="165" t="s">
        <v>359</v>
      </c>
      <c r="D23" s="378">
        <f t="shared" ref="D23:I23" si="2">SUM(D24:D27)</f>
        <v>925</v>
      </c>
      <c r="E23" s="379">
        <f t="shared" si="2"/>
        <v>410</v>
      </c>
      <c r="F23" s="396">
        <f t="shared" si="2"/>
        <v>515</v>
      </c>
      <c r="G23" s="378">
        <f t="shared" si="2"/>
        <v>908</v>
      </c>
      <c r="H23" s="378">
        <f t="shared" si="2"/>
        <v>394</v>
      </c>
      <c r="I23" s="381">
        <f t="shared" si="2"/>
        <v>514</v>
      </c>
      <c r="J23" s="378">
        <v>952</v>
      </c>
      <c r="K23" s="378">
        <v>409</v>
      </c>
      <c r="L23" s="381">
        <v>543</v>
      </c>
      <c r="M23" s="65"/>
    </row>
    <row r="24" spans="3:13" ht="12.75" customHeight="1" x14ac:dyDescent="0.2">
      <c r="C24" s="328" t="s">
        <v>360</v>
      </c>
      <c r="D24" s="382">
        <v>839</v>
      </c>
      <c r="E24" s="383">
        <v>352</v>
      </c>
      <c r="F24" s="384">
        <v>487</v>
      </c>
      <c r="G24" s="385">
        <f>H24+I24</f>
        <v>840</v>
      </c>
      <c r="H24" s="382">
        <v>349</v>
      </c>
      <c r="I24" s="397">
        <v>491</v>
      </c>
      <c r="J24" s="385">
        <v>889</v>
      </c>
      <c r="K24" s="382">
        <v>367</v>
      </c>
      <c r="L24" s="397">
        <v>522</v>
      </c>
      <c r="M24" s="65"/>
    </row>
    <row r="25" spans="3:13" x14ac:dyDescent="0.2">
      <c r="C25" s="224" t="s">
        <v>361</v>
      </c>
      <c r="D25" s="382">
        <v>62</v>
      </c>
      <c r="E25" s="383">
        <v>41</v>
      </c>
      <c r="F25" s="384">
        <v>21</v>
      </c>
      <c r="G25" s="385">
        <f t="shared" ref="G25:G26" si="3">H25+I25</f>
        <v>47</v>
      </c>
      <c r="H25" s="382">
        <v>31</v>
      </c>
      <c r="I25" s="397">
        <v>16</v>
      </c>
      <c r="J25" s="385">
        <v>45</v>
      </c>
      <c r="K25" s="382">
        <v>30</v>
      </c>
      <c r="L25" s="397">
        <v>15</v>
      </c>
      <c r="M25" s="65"/>
    </row>
    <row r="26" spans="3:13" x14ac:dyDescent="0.2">
      <c r="C26" s="224" t="s">
        <v>362</v>
      </c>
      <c r="D26" s="382">
        <v>24</v>
      </c>
      <c r="E26" s="383">
        <v>17</v>
      </c>
      <c r="F26" s="384">
        <v>7</v>
      </c>
      <c r="G26" s="385">
        <f t="shared" si="3"/>
        <v>21</v>
      </c>
      <c r="H26" s="382">
        <v>14</v>
      </c>
      <c r="I26" s="397">
        <v>7</v>
      </c>
      <c r="J26" s="385">
        <v>18</v>
      </c>
      <c r="K26" s="382">
        <v>12</v>
      </c>
      <c r="L26" s="397">
        <v>6</v>
      </c>
      <c r="M26" s="65"/>
    </row>
    <row r="27" spans="3:13" ht="14.25" x14ac:dyDescent="0.2">
      <c r="C27" s="224" t="s">
        <v>363</v>
      </c>
      <c r="D27" s="398" t="s">
        <v>355</v>
      </c>
      <c r="E27" s="399" t="s">
        <v>355</v>
      </c>
      <c r="F27" s="400" t="s">
        <v>355</v>
      </c>
      <c r="G27" s="385"/>
      <c r="H27" s="398"/>
      <c r="I27" s="386"/>
      <c r="J27" s="385"/>
      <c r="K27" s="398"/>
      <c r="L27" s="386"/>
      <c r="M27" s="65"/>
    </row>
    <row r="28" spans="3:13" x14ac:dyDescent="0.2">
      <c r="D28" s="378"/>
      <c r="E28" s="383"/>
      <c r="F28" s="395"/>
      <c r="G28" s="376"/>
      <c r="H28" s="382"/>
      <c r="I28" s="386"/>
      <c r="J28" s="376"/>
      <c r="K28" s="382"/>
      <c r="L28" s="386"/>
      <c r="M28" s="65"/>
    </row>
    <row r="29" spans="3:13" x14ac:dyDescent="0.2">
      <c r="C29" s="165" t="s">
        <v>364</v>
      </c>
      <c r="D29" s="370">
        <f t="shared" ref="D29:I29" si="4">SUM(D30:D34)</f>
        <v>195</v>
      </c>
      <c r="E29" s="383">
        <f t="shared" si="4"/>
        <v>106</v>
      </c>
      <c r="F29" s="401">
        <f t="shared" si="4"/>
        <v>89</v>
      </c>
      <c r="G29" s="376">
        <f t="shared" si="4"/>
        <v>194</v>
      </c>
      <c r="H29" s="382">
        <f t="shared" si="4"/>
        <v>104</v>
      </c>
      <c r="I29" s="386">
        <f t="shared" si="4"/>
        <v>90</v>
      </c>
      <c r="J29" s="376">
        <v>206</v>
      </c>
      <c r="K29" s="378">
        <v>116</v>
      </c>
      <c r="L29" s="402">
        <v>90</v>
      </c>
      <c r="M29" s="65"/>
    </row>
    <row r="30" spans="3:13" x14ac:dyDescent="0.2">
      <c r="C30" s="328" t="s">
        <v>365</v>
      </c>
      <c r="D30" s="382">
        <v>18</v>
      </c>
      <c r="E30" s="383">
        <v>6</v>
      </c>
      <c r="F30" s="401">
        <v>12</v>
      </c>
      <c r="G30" s="385">
        <f t="shared" si="1"/>
        <v>20</v>
      </c>
      <c r="H30" s="382">
        <v>7</v>
      </c>
      <c r="I30" s="386">
        <v>13</v>
      </c>
      <c r="J30" s="385">
        <v>19</v>
      </c>
      <c r="K30" s="382">
        <v>7</v>
      </c>
      <c r="L30" s="386">
        <v>12</v>
      </c>
      <c r="M30" s="65"/>
    </row>
    <row r="31" spans="3:13" x14ac:dyDescent="0.2">
      <c r="C31" s="328" t="s">
        <v>366</v>
      </c>
      <c r="D31" s="382">
        <v>59</v>
      </c>
      <c r="E31" s="383">
        <v>46</v>
      </c>
      <c r="F31" s="401">
        <v>13</v>
      </c>
      <c r="G31" s="385">
        <f t="shared" si="1"/>
        <v>62</v>
      </c>
      <c r="H31" s="382">
        <v>47</v>
      </c>
      <c r="I31" s="386">
        <v>15</v>
      </c>
      <c r="J31" s="385">
        <v>63</v>
      </c>
      <c r="K31" s="382">
        <v>46</v>
      </c>
      <c r="L31" s="386">
        <v>17</v>
      </c>
      <c r="M31" s="65"/>
    </row>
    <row r="32" spans="3:13" s="165" customFormat="1" x14ac:dyDescent="0.2">
      <c r="C32" s="328" t="s">
        <v>367</v>
      </c>
      <c r="D32" s="382">
        <v>107</v>
      </c>
      <c r="E32" s="383">
        <v>45</v>
      </c>
      <c r="F32" s="401">
        <v>62</v>
      </c>
      <c r="G32" s="385">
        <f t="shared" si="1"/>
        <v>103</v>
      </c>
      <c r="H32" s="382">
        <v>43</v>
      </c>
      <c r="I32" s="386">
        <v>60</v>
      </c>
      <c r="J32" s="385">
        <v>93</v>
      </c>
      <c r="K32" s="382">
        <v>39</v>
      </c>
      <c r="L32" s="386">
        <v>54</v>
      </c>
      <c r="M32" s="229"/>
    </row>
    <row r="33" spans="3:13" x14ac:dyDescent="0.2">
      <c r="C33" s="328" t="s">
        <v>368</v>
      </c>
      <c r="D33" s="382">
        <v>6</v>
      </c>
      <c r="E33" s="383">
        <v>6</v>
      </c>
      <c r="F33" s="401">
        <v>0</v>
      </c>
      <c r="G33" s="385">
        <f t="shared" si="1"/>
        <v>6</v>
      </c>
      <c r="H33" s="382">
        <v>5</v>
      </c>
      <c r="I33" s="386">
        <v>1</v>
      </c>
      <c r="J33" s="385">
        <v>5</v>
      </c>
      <c r="K33" s="382">
        <v>4</v>
      </c>
      <c r="L33" s="386">
        <v>1</v>
      </c>
      <c r="M33" s="65"/>
    </row>
    <row r="34" spans="3:13" x14ac:dyDescent="0.2">
      <c r="C34" s="224" t="s">
        <v>369</v>
      </c>
      <c r="D34" s="382">
        <v>5</v>
      </c>
      <c r="E34" s="383">
        <v>3</v>
      </c>
      <c r="F34" s="401">
        <v>2</v>
      </c>
      <c r="G34" s="385">
        <f t="shared" si="1"/>
        <v>3</v>
      </c>
      <c r="H34" s="382">
        <v>2</v>
      </c>
      <c r="I34" s="386">
        <v>1</v>
      </c>
      <c r="J34" s="385">
        <v>5</v>
      </c>
      <c r="K34" s="382">
        <v>4</v>
      </c>
      <c r="L34" s="386">
        <v>1</v>
      </c>
      <c r="M34" s="65"/>
    </row>
    <row r="35" spans="3:13" x14ac:dyDescent="0.2">
      <c r="C35" s="224" t="s">
        <v>396</v>
      </c>
      <c r="D35" s="316" t="s">
        <v>431</v>
      </c>
      <c r="E35" s="403" t="s">
        <v>431</v>
      </c>
      <c r="F35" s="404" t="s">
        <v>431</v>
      </c>
      <c r="G35" s="405" t="s">
        <v>431</v>
      </c>
      <c r="H35" s="316" t="s">
        <v>431</v>
      </c>
      <c r="I35" s="317" t="s">
        <v>431</v>
      </c>
      <c r="J35" s="405">
        <v>21</v>
      </c>
      <c r="K35" s="316">
        <v>16</v>
      </c>
      <c r="L35" s="317">
        <v>5</v>
      </c>
      <c r="M35" s="65"/>
    </row>
    <row r="36" spans="3:13" x14ac:dyDescent="0.2">
      <c r="C36" s="242"/>
      <c r="D36" s="406"/>
      <c r="E36" s="407"/>
      <c r="F36" s="408"/>
      <c r="G36" s="409"/>
      <c r="H36" s="406"/>
      <c r="I36" s="318"/>
      <c r="J36" s="319"/>
      <c r="K36" s="320"/>
      <c r="L36" s="321"/>
      <c r="M36" s="65"/>
    </row>
    <row r="37" spans="3:13" x14ac:dyDescent="0.2">
      <c r="C37" s="410"/>
      <c r="D37" s="65"/>
      <c r="E37" s="65"/>
      <c r="F37" s="65"/>
      <c r="G37" s="65"/>
      <c r="H37" s="65"/>
      <c r="I37" s="65"/>
      <c r="J37" s="229"/>
      <c r="K37" s="65"/>
      <c r="L37" s="65"/>
    </row>
    <row r="38" spans="3:13" x14ac:dyDescent="0.2">
      <c r="C38" s="233" t="s">
        <v>370</v>
      </c>
      <c r="J38" s="358"/>
      <c r="K38" s="347"/>
      <c r="L38" s="347"/>
    </row>
    <row r="41" spans="3:13" x14ac:dyDescent="0.2">
      <c r="C41" s="251"/>
    </row>
    <row r="42" spans="3:13" x14ac:dyDescent="0.2">
      <c r="C42" s="647"/>
      <c r="D42" s="647"/>
      <c r="E42" s="647"/>
      <c r="F42" s="647"/>
      <c r="G42" s="647"/>
      <c r="H42" s="647"/>
      <c r="I42" s="647"/>
      <c r="J42" s="647"/>
      <c r="K42" s="647"/>
      <c r="L42" s="647"/>
    </row>
  </sheetData>
  <customSheetViews>
    <customSheetView guid="{F1F7BD3E-FC2C-462F-A022-5270024FE9F6}" scale="60" showPageBreaks="1" view="pageBreakPreview">
      <selection activeCell="T19" sqref="T19"/>
      <pageMargins left="0.7" right="0.7" top="0.75" bottom="0.75" header="0.3" footer="0.3"/>
      <pageSetup scale="56" orientation="portrait" r:id="rId1"/>
    </customSheetView>
    <customSheetView guid="{2C045F60-6AB2-44F0-B91E-AB5C1A883BD2}" scale="60" showPageBreaks="1" printArea="1" hiddenRows="1" hiddenColumns="1" view="pageBreakPreview">
      <selection activeCell="T19" sqref="T19"/>
      <pageMargins left="0.7" right="0.7" top="0.75" bottom="0.75" header="0.3" footer="0.3"/>
      <pageSetup scale="56" orientation="portrait" r:id="rId2"/>
    </customSheetView>
  </customSheetViews>
  <mergeCells count="4">
    <mergeCell ref="C42:L42"/>
    <mergeCell ref="G8:I8"/>
    <mergeCell ref="J8:L8"/>
    <mergeCell ref="C7:L7"/>
  </mergeCells>
  <pageMargins left="0.7" right="0.7" top="0.75" bottom="0.75" header="0.3" footer="0.3"/>
  <pageSetup scale="37" orientation="portrait" r:id="rId3"/>
  <ignoredErrors>
    <ignoredError sqref="E17:F17" formulaRange="1"/>
    <ignoredError sqref="G23" formula="1"/>
  </ignoredErrors>
  <drawing r:id="rId4"/>
  <legacyDrawing r:id="rId5"/>
  <oleObjects>
    <mc:AlternateContent xmlns:mc="http://schemas.openxmlformats.org/markup-compatibility/2006">
      <mc:Choice Requires="x14">
        <oleObject progId="MSPhotoEd.3" shapeId="675841" r:id="rId6">
          <objectPr defaultSize="0" autoPict="0" r:id="rId7">
            <anchor moveWithCells="1" sizeWithCells="1">
              <from>
                <xdr:col>0</xdr:col>
                <xdr:colOff>238125</xdr:colOff>
                <xdr:row>0</xdr:row>
                <xdr:rowOff>28575</xdr:rowOff>
              </from>
              <to>
                <xdr:col>0</xdr:col>
                <xdr:colOff>419100</xdr:colOff>
                <xdr:row>0</xdr:row>
                <xdr:rowOff>114300</xdr:rowOff>
              </to>
            </anchor>
          </objectPr>
        </oleObject>
      </mc:Choice>
      <mc:Fallback>
        <oleObject progId="MSPhotoEd.3" shapeId="675841" r:id="rId6"/>
      </mc:Fallback>
    </mc:AlternateContent>
    <mc:AlternateContent xmlns:mc="http://schemas.openxmlformats.org/markup-compatibility/2006">
      <mc:Choice Requires="x14">
        <oleObject progId="MSPhotoEd.3" shapeId="675843" r:id="rId8">
          <objectPr defaultSize="0" autoPict="0" r:id="rId7">
            <anchor moveWithCells="1" sizeWithCells="1">
              <from>
                <xdr:col>0</xdr:col>
                <xdr:colOff>66675</xdr:colOff>
                <xdr:row>0</xdr:row>
                <xdr:rowOff>38100</xdr:rowOff>
              </from>
              <to>
                <xdr:col>1</xdr:col>
                <xdr:colOff>276225</xdr:colOff>
                <xdr:row>2</xdr:row>
                <xdr:rowOff>104775</xdr:rowOff>
              </to>
            </anchor>
          </objectPr>
        </oleObject>
      </mc:Choice>
      <mc:Fallback>
        <oleObject progId="MSPhotoEd.3" shapeId="675843"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C32"/>
  <sheetViews>
    <sheetView view="pageBreakPreview" topLeftCell="A7" zoomScaleNormal="90" zoomScaleSheetLayoutView="100" workbookViewId="0">
      <selection activeCell="B40" sqref="B40"/>
    </sheetView>
  </sheetViews>
  <sheetFormatPr defaultRowHeight="12.75" outlineLevelCol="1" x14ac:dyDescent="0.2"/>
  <cols>
    <col min="1" max="1" width="7" customWidth="1"/>
    <col min="2" max="2" width="10.42578125" customWidth="1"/>
    <col min="3" max="3" width="9.85546875" customWidth="1"/>
    <col min="4" max="4" width="8.7109375" customWidth="1"/>
    <col min="5" max="5" width="8.85546875" customWidth="1"/>
    <col min="6" max="6" width="9" customWidth="1"/>
    <col min="7" max="7" width="9.140625" customWidth="1" outlineLevel="1"/>
    <col min="8" max="8" width="62.28515625" customWidth="1" outlineLevel="1"/>
    <col min="9" max="9" width="15.85546875" customWidth="1" outlineLevel="1"/>
    <col min="10" max="10" width="9.140625" customWidth="1" outlineLevel="1"/>
    <col min="11" max="11" width="4.7109375" customWidth="1" outlineLevel="1"/>
    <col min="12" max="12" width="7.28515625" customWidth="1"/>
    <col min="13" max="13" width="7.5703125" customWidth="1"/>
    <col min="14" max="14" width="7.42578125" customWidth="1"/>
    <col min="15" max="15" width="7.7109375" customWidth="1"/>
    <col min="16" max="17" width="7.42578125" customWidth="1"/>
    <col min="18" max="19" width="7.5703125" customWidth="1"/>
    <col min="20" max="21" width="7.42578125" customWidth="1"/>
    <col min="22" max="24" width="7.5703125" customWidth="1"/>
    <col min="25" max="25" width="9.42578125" customWidth="1"/>
    <col min="26" max="26" width="8.5703125" customWidth="1"/>
  </cols>
  <sheetData>
    <row r="4" spans="1:27" ht="15.75" customHeight="1" x14ac:dyDescent="0.25">
      <c r="S4" s="619" t="s">
        <v>303</v>
      </c>
      <c r="T4" s="619"/>
      <c r="U4" s="619"/>
      <c r="V4" s="619"/>
      <c r="W4" s="619"/>
      <c r="X4" s="619"/>
      <c r="Y4" s="619"/>
      <c r="Z4" s="619"/>
      <c r="AA4" s="55"/>
    </row>
    <row r="5" spans="1:27" s="62" customFormat="1" ht="9" customHeight="1" x14ac:dyDescent="0.2"/>
    <row r="8" spans="1:27" ht="12.75" customHeight="1" x14ac:dyDescent="0.2"/>
    <row r="9" spans="1:27" ht="17.25" customHeight="1" x14ac:dyDescent="0.25">
      <c r="A9" s="623" t="s">
        <v>221</v>
      </c>
      <c r="B9" s="623"/>
      <c r="C9" s="623"/>
      <c r="D9" s="623"/>
      <c r="E9" s="623"/>
      <c r="F9" s="623"/>
      <c r="G9" s="623"/>
      <c r="H9" s="623"/>
      <c r="I9" s="623"/>
      <c r="J9" s="623"/>
      <c r="K9" s="623"/>
      <c r="L9" s="623"/>
      <c r="M9" s="623"/>
      <c r="N9" s="623"/>
      <c r="O9" s="623"/>
      <c r="P9" s="623"/>
      <c r="Q9" s="623"/>
      <c r="R9" s="623"/>
      <c r="S9" s="623"/>
      <c r="T9" s="623"/>
      <c r="U9" s="623"/>
      <c r="V9" s="623"/>
      <c r="W9" s="623"/>
      <c r="X9" s="623"/>
      <c r="Y9" s="623"/>
      <c r="Z9" s="623"/>
    </row>
    <row r="10" spans="1:27" ht="15.75" x14ac:dyDescent="0.25">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spans="1:27" ht="14.25" customHeight="1" x14ac:dyDescent="0.25">
      <c r="A11" s="80"/>
      <c r="B11" s="80"/>
      <c r="C11" s="80"/>
      <c r="D11" s="80"/>
      <c r="E11" s="80"/>
      <c r="F11" s="80"/>
      <c r="G11" s="80"/>
      <c r="H11" s="80"/>
      <c r="I11" s="80"/>
      <c r="J11" s="80"/>
      <c r="K11" s="80"/>
      <c r="L11" s="80"/>
      <c r="M11" s="80"/>
      <c r="N11" s="80"/>
      <c r="O11" s="80"/>
      <c r="P11" s="80"/>
      <c r="Q11" s="80"/>
      <c r="R11" s="80"/>
      <c r="S11" s="80"/>
      <c r="T11" s="80"/>
      <c r="U11" s="80"/>
      <c r="V11" s="80"/>
      <c r="W11" s="80"/>
      <c r="X11" s="80"/>
      <c r="Y11" s="80"/>
      <c r="Z11" s="80"/>
    </row>
    <row r="12" spans="1:27" ht="12.75" customHeight="1" x14ac:dyDescent="0.25">
      <c r="A12" s="61"/>
      <c r="B12" s="61"/>
      <c r="C12" s="6"/>
      <c r="D12" s="6"/>
      <c r="E12" s="6"/>
      <c r="F12" s="6"/>
      <c r="G12" s="6"/>
      <c r="H12" s="6"/>
      <c r="I12" s="6"/>
      <c r="J12" s="6"/>
      <c r="K12" s="6"/>
      <c r="L12" s="6"/>
      <c r="M12" s="6"/>
    </row>
    <row r="13" spans="1:27" ht="14.25" customHeight="1" x14ac:dyDescent="0.2">
      <c r="A13" s="624" t="s">
        <v>321</v>
      </c>
      <c r="B13" s="625"/>
      <c r="C13" s="625"/>
      <c r="D13" s="625"/>
      <c r="E13" s="625"/>
      <c r="F13" s="625"/>
      <c r="G13" s="625"/>
      <c r="H13" s="625"/>
      <c r="I13" s="625"/>
      <c r="J13" s="625"/>
      <c r="K13" s="625"/>
      <c r="L13" s="625"/>
      <c r="M13" s="625"/>
      <c r="N13" s="625"/>
      <c r="O13" s="625"/>
      <c r="P13" s="625"/>
      <c r="Q13" s="625"/>
      <c r="R13" s="625"/>
      <c r="S13" s="625"/>
      <c r="T13" s="625"/>
      <c r="U13" s="625"/>
      <c r="V13" s="625"/>
      <c r="W13" s="625"/>
      <c r="X13" s="625"/>
      <c r="Y13" s="625"/>
      <c r="Z13" s="625"/>
    </row>
    <row r="14" spans="1:27" ht="12.75" customHeight="1" x14ac:dyDescent="0.2">
      <c r="A14" s="116"/>
      <c r="B14" s="117"/>
      <c r="C14" s="117"/>
      <c r="D14" s="117"/>
      <c r="E14" s="117"/>
      <c r="F14" s="117"/>
      <c r="G14" s="117"/>
      <c r="H14" s="117"/>
      <c r="I14" s="117"/>
      <c r="J14" s="117"/>
      <c r="K14" s="117"/>
      <c r="L14" s="118"/>
      <c r="M14" s="117"/>
      <c r="N14" s="118"/>
      <c r="O14" s="118"/>
      <c r="P14" s="117"/>
      <c r="Q14" s="118"/>
      <c r="R14" s="118"/>
      <c r="S14" s="118"/>
      <c r="T14" s="118"/>
      <c r="U14" s="118"/>
      <c r="V14" s="118"/>
      <c r="W14" s="118"/>
      <c r="X14" s="117"/>
      <c r="Y14" s="117"/>
      <c r="Z14" s="118"/>
      <c r="AA14" s="72"/>
    </row>
    <row r="15" spans="1:27" ht="62.25" customHeight="1" x14ac:dyDescent="0.2">
      <c r="A15" s="626" t="s">
        <v>222</v>
      </c>
      <c r="B15" s="625"/>
      <c r="C15" s="625"/>
      <c r="D15" s="625"/>
      <c r="E15" s="625"/>
      <c r="F15" s="625"/>
      <c r="G15" s="625"/>
      <c r="H15" s="625"/>
      <c r="I15" s="625"/>
      <c r="J15" s="625"/>
      <c r="K15" s="625"/>
      <c r="L15" s="625"/>
      <c r="M15" s="625"/>
      <c r="N15" s="625"/>
      <c r="O15" s="625"/>
      <c r="P15" s="625"/>
      <c r="Q15" s="625"/>
      <c r="R15" s="625"/>
      <c r="S15" s="625"/>
      <c r="T15" s="625"/>
      <c r="U15" s="625"/>
      <c r="V15" s="625"/>
      <c r="W15" s="625"/>
      <c r="X15" s="625"/>
      <c r="Y15" s="625"/>
      <c r="Z15" s="625"/>
    </row>
    <row r="16" spans="1:27" ht="12.75" customHeight="1" x14ac:dyDescent="0.2">
      <c r="A16" s="119"/>
      <c r="B16" s="117"/>
      <c r="C16" s="118"/>
      <c r="D16" s="118"/>
      <c r="E16" s="118"/>
      <c r="F16" s="118"/>
      <c r="G16" s="118"/>
      <c r="H16" s="118"/>
      <c r="I16" s="118"/>
      <c r="J16" s="118"/>
      <c r="K16" s="118"/>
      <c r="L16" s="118"/>
      <c r="M16" s="120"/>
      <c r="N16" s="118"/>
      <c r="O16" s="118"/>
      <c r="P16" s="120"/>
      <c r="Q16" s="118"/>
      <c r="R16" s="118"/>
      <c r="S16" s="118"/>
      <c r="T16" s="118"/>
      <c r="U16" s="118"/>
      <c r="V16" s="118"/>
      <c r="W16" s="118"/>
      <c r="X16" s="120"/>
      <c r="Y16" s="120"/>
      <c r="Z16" s="118"/>
      <c r="AA16" s="57"/>
    </row>
    <row r="17" spans="1:29" ht="74.25" customHeight="1" x14ac:dyDescent="0.2">
      <c r="A17" s="627" t="s">
        <v>223</v>
      </c>
      <c r="B17" s="625"/>
      <c r="C17" s="625"/>
      <c r="D17" s="625"/>
      <c r="E17" s="625"/>
      <c r="F17" s="625"/>
      <c r="G17" s="625"/>
      <c r="H17" s="625"/>
      <c r="I17" s="625"/>
      <c r="J17" s="625"/>
      <c r="K17" s="625"/>
      <c r="L17" s="625"/>
      <c r="M17" s="625"/>
      <c r="N17" s="625"/>
      <c r="O17" s="625"/>
      <c r="P17" s="625"/>
      <c r="Q17" s="625"/>
      <c r="R17" s="625"/>
      <c r="S17" s="625"/>
      <c r="T17" s="625"/>
      <c r="U17" s="625"/>
      <c r="V17" s="625"/>
      <c r="W17" s="625"/>
      <c r="X17" s="625"/>
      <c r="Y17" s="625"/>
      <c r="Z17" s="625"/>
    </row>
    <row r="18" spans="1:29" ht="12.75" customHeight="1" x14ac:dyDescent="0.25">
      <c r="A18" s="116"/>
      <c r="B18" s="121"/>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row>
    <row r="19" spans="1:29" ht="42" customHeight="1" x14ac:dyDescent="0.2">
      <c r="A19" s="626" t="s">
        <v>178</v>
      </c>
      <c r="B19" s="625"/>
      <c r="C19" s="625"/>
      <c r="D19" s="625"/>
      <c r="E19" s="625"/>
      <c r="F19" s="625"/>
      <c r="G19" s="625"/>
      <c r="H19" s="625"/>
      <c r="I19" s="625"/>
      <c r="J19" s="625"/>
      <c r="K19" s="625"/>
      <c r="L19" s="625"/>
      <c r="M19" s="625"/>
      <c r="N19" s="625"/>
      <c r="O19" s="625"/>
      <c r="P19" s="625"/>
      <c r="Q19" s="625"/>
      <c r="R19" s="625"/>
      <c r="S19" s="625"/>
      <c r="T19" s="625"/>
      <c r="U19" s="625"/>
      <c r="V19" s="625"/>
      <c r="W19" s="625"/>
      <c r="X19" s="625"/>
      <c r="Y19" s="625"/>
      <c r="Z19" s="625"/>
      <c r="AC19" s="81">
        <v>52830</v>
      </c>
    </row>
    <row r="20" spans="1:29" ht="14.25" x14ac:dyDescent="0.2">
      <c r="A20" s="119"/>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row>
    <row r="21" spans="1:29" ht="27" customHeight="1" x14ac:dyDescent="0.2">
      <c r="A21" s="627" t="s">
        <v>179</v>
      </c>
      <c r="B21" s="625"/>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625"/>
    </row>
    <row r="22" spans="1:29" ht="15.75" customHeight="1" x14ac:dyDescent="0.2">
      <c r="A22" s="116"/>
      <c r="B22" s="117"/>
      <c r="C22" s="117"/>
      <c r="D22" s="117"/>
      <c r="E22" s="117"/>
      <c r="F22" s="117"/>
      <c r="G22" s="117"/>
      <c r="H22" s="117"/>
      <c r="I22" s="117"/>
      <c r="J22" s="117"/>
      <c r="K22" s="117"/>
      <c r="L22" s="117"/>
      <c r="M22" s="117"/>
      <c r="N22" s="117"/>
      <c r="O22" s="118"/>
      <c r="P22" s="117"/>
      <c r="Q22" s="117"/>
      <c r="R22" s="117"/>
      <c r="S22" s="117"/>
      <c r="T22" s="117"/>
      <c r="U22" s="117"/>
      <c r="V22" s="117"/>
      <c r="W22" s="117"/>
      <c r="X22" s="117"/>
      <c r="Y22" s="117"/>
      <c r="Z22" s="117"/>
    </row>
    <row r="23" spans="1:29" ht="72.75" customHeight="1" x14ac:dyDescent="0.2">
      <c r="A23" s="628" t="s">
        <v>220</v>
      </c>
      <c r="B23" s="629"/>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row>
    <row r="24" spans="1:29" ht="12.75" customHeight="1" x14ac:dyDescent="0.2">
      <c r="A24" s="114"/>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row>
    <row r="25" spans="1:29" ht="58.5" customHeight="1" x14ac:dyDescent="0.2">
      <c r="A25" s="624" t="s">
        <v>305</v>
      </c>
      <c r="B25" s="625"/>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row>
    <row r="26" spans="1:29" x14ac:dyDescent="0.2">
      <c r="A26" s="63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row>
    <row r="27" spans="1:29" ht="18" customHeight="1" x14ac:dyDescent="0.2">
      <c r="A27" s="633" t="s">
        <v>322</v>
      </c>
      <c r="B27" s="634"/>
      <c r="C27" s="634"/>
      <c r="D27" s="634"/>
      <c r="E27" s="634"/>
      <c r="F27" s="634"/>
      <c r="G27" s="634"/>
      <c r="H27" s="634"/>
      <c r="I27" s="634"/>
      <c r="J27" s="634"/>
      <c r="K27" s="634"/>
      <c r="L27" s="634"/>
      <c r="M27" s="634"/>
      <c r="N27" s="634"/>
      <c r="O27" s="634"/>
      <c r="P27" s="634"/>
      <c r="Q27" s="634"/>
      <c r="R27" s="634"/>
      <c r="S27" s="634"/>
      <c r="T27" s="634"/>
      <c r="U27" s="634"/>
      <c r="V27" s="634"/>
      <c r="W27" s="634"/>
      <c r="X27" s="634"/>
      <c r="Y27" s="634"/>
      <c r="Z27" s="634"/>
    </row>
    <row r="28" spans="1:29" ht="126.75" customHeight="1" x14ac:dyDescent="0.2">
      <c r="A28" s="635" t="s">
        <v>323</v>
      </c>
      <c r="B28" s="629"/>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row>
    <row r="29" spans="1:29" ht="14.25" x14ac:dyDescent="0.2">
      <c r="A29" s="630"/>
      <c r="B29" s="631"/>
      <c r="C29" s="631"/>
      <c r="D29" s="631"/>
      <c r="E29" s="631"/>
      <c r="F29" s="631"/>
      <c r="G29" s="631"/>
      <c r="H29" s="631"/>
      <c r="I29" s="631"/>
      <c r="J29" s="631"/>
      <c r="K29" s="631"/>
      <c r="L29" s="631"/>
      <c r="M29" s="631"/>
      <c r="N29" s="631"/>
      <c r="O29" s="631"/>
      <c r="P29" s="631"/>
      <c r="Q29" s="631"/>
      <c r="R29" s="631"/>
      <c r="S29" s="631"/>
      <c r="T29" s="631"/>
      <c r="U29" s="631"/>
      <c r="V29" s="631"/>
      <c r="W29" s="631"/>
      <c r="X29" s="631"/>
      <c r="Y29" s="631"/>
      <c r="Z29" s="631"/>
    </row>
    <row r="30" spans="1:29" s="62" customFormat="1" ht="9" customHeight="1" x14ac:dyDescent="0.2">
      <c r="A30" s="67"/>
      <c r="B30" s="67"/>
      <c r="C30" s="67"/>
      <c r="D30" s="67"/>
      <c r="E30" s="67"/>
      <c r="F30" s="67"/>
      <c r="G30" s="67"/>
      <c r="H30" s="67"/>
      <c r="I30" s="67"/>
      <c r="J30" s="67"/>
      <c r="K30" s="67"/>
      <c r="L30" s="67"/>
      <c r="M30" s="67"/>
      <c r="N30" s="68"/>
      <c r="O30" s="68"/>
      <c r="P30" s="68"/>
      <c r="Q30" s="68"/>
      <c r="R30" s="68"/>
      <c r="S30" s="68"/>
      <c r="T30" s="68"/>
      <c r="U30" s="68"/>
      <c r="V30" s="68"/>
      <c r="W30" s="68"/>
      <c r="X30" s="68"/>
      <c r="Y30" s="68"/>
      <c r="Z30" s="68"/>
    </row>
    <row r="31" spans="1:29" x14ac:dyDescent="0.2">
      <c r="A31" s="622">
        <v>29</v>
      </c>
      <c r="B31" s="622"/>
      <c r="C31" s="622"/>
      <c r="D31" s="622"/>
      <c r="E31" s="622"/>
      <c r="F31" s="622"/>
      <c r="G31" s="622"/>
      <c r="H31" s="622"/>
      <c r="I31" s="622"/>
      <c r="J31" s="622"/>
      <c r="K31" s="622"/>
      <c r="L31" s="622"/>
      <c r="M31" s="622"/>
      <c r="N31" s="622"/>
      <c r="O31" s="622"/>
      <c r="P31" s="622"/>
      <c r="Q31" s="622"/>
      <c r="R31" s="622"/>
      <c r="S31" s="622"/>
      <c r="T31" s="622"/>
      <c r="U31" s="622"/>
      <c r="V31" s="622"/>
      <c r="W31" s="622"/>
      <c r="X31" s="622"/>
      <c r="Y31" s="622"/>
      <c r="Z31" s="622"/>
    </row>
    <row r="32" spans="1:29" ht="14.25" x14ac:dyDescent="0.2">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sheetData>
  <customSheetViews>
    <customSheetView guid="{F1F7BD3E-FC2C-462F-A022-5270024FE9F6}" showPageBreaks="1" view="pageBreakPreview" topLeftCell="A7">
      <selection activeCell="B40" sqref="B40"/>
      <pageMargins left="0.75" right="0.75" top="1" bottom="1" header="0.5" footer="0.5"/>
      <printOptions horizontalCentered="1"/>
      <pageSetup scale="85" orientation="portrait" horizontalDpi="300" verticalDpi="300" r:id="rId1"/>
      <headerFooter alignWithMargins="0"/>
    </customSheetView>
    <customSheetView guid="{2C045F60-6AB2-44F0-B91E-AB5C1A883BD2}" showPageBreaks="1" printArea="1" hiddenColumns="1" view="pageBreakPreview" topLeftCell="A7">
      <selection activeCell="B40" sqref="B40"/>
      <pageMargins left="0.75" right="0.75" top="1" bottom="1" header="0.5" footer="0.5"/>
      <printOptions horizontalCentered="1"/>
      <pageSetup scale="85" orientation="portrait" horizontalDpi="300" verticalDpi="300" r:id="rId2"/>
      <headerFooter alignWithMargins="0"/>
    </customSheetView>
  </customSheetViews>
  <mergeCells count="14">
    <mergeCell ref="S4:Z4"/>
    <mergeCell ref="A31:Z31"/>
    <mergeCell ref="A9:Z9"/>
    <mergeCell ref="A13:Z13"/>
    <mergeCell ref="A15:Z15"/>
    <mergeCell ref="A17:Z17"/>
    <mergeCell ref="A19:Z19"/>
    <mergeCell ref="A21:Z21"/>
    <mergeCell ref="A23:Z23"/>
    <mergeCell ref="A25:Z25"/>
    <mergeCell ref="A29:Z29"/>
    <mergeCell ref="A26:Z26"/>
    <mergeCell ref="A27:Z27"/>
    <mergeCell ref="A28:Z28"/>
  </mergeCells>
  <phoneticPr fontId="8" type="noConversion"/>
  <printOptions horizontalCentered="1"/>
  <pageMargins left="0.75" right="0.75" top="1" bottom="1" header="0.5" footer="0.5"/>
  <pageSetup scale="85" orientation="portrait" horizontalDpi="300" verticalDpi="300" r:id="rId3"/>
  <headerFooter alignWithMargins="0"/>
  <drawing r:id="rId4"/>
  <legacyDrawing r:id="rId5"/>
  <oleObjects>
    <mc:AlternateContent xmlns:mc="http://schemas.openxmlformats.org/markup-compatibility/2006">
      <mc:Choice Requires="x14">
        <oleObject progId="MSPhotoEd.3" shapeId="15361" r:id="rId6">
          <objectPr defaultSize="0" autoPict="0" r:id="rId7">
            <anchor moveWithCells="1" sizeWithCells="1">
              <from>
                <xdr:col>0</xdr:col>
                <xdr:colOff>0</xdr:colOff>
                <xdr:row>0</xdr:row>
                <xdr:rowOff>76200</xdr:rowOff>
              </from>
              <to>
                <xdr:col>1</xdr:col>
                <xdr:colOff>47625</xdr:colOff>
                <xdr:row>1</xdr:row>
                <xdr:rowOff>133350</xdr:rowOff>
              </to>
            </anchor>
          </objectPr>
        </oleObject>
      </mc:Choice>
      <mc:Fallback>
        <oleObject progId="MSPhotoEd.3" shapeId="15361" r:id="rId6"/>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I45"/>
  <sheetViews>
    <sheetView workbookViewId="0">
      <selection activeCell="J4" sqref="J4"/>
    </sheetView>
  </sheetViews>
  <sheetFormatPr defaultRowHeight="12.75" x14ac:dyDescent="0.2"/>
  <cols>
    <col min="1" max="1" width="9.42578125" style="486" customWidth="1"/>
    <col min="2" max="2" width="85.85546875" style="486" customWidth="1"/>
    <col min="3" max="3" width="10.42578125" style="486" customWidth="1"/>
    <col min="4" max="4" width="9.140625" style="486"/>
    <col min="5" max="5" width="10.42578125" style="486" customWidth="1"/>
    <col min="6" max="7" width="0" style="486" hidden="1" customWidth="1"/>
    <col min="8" max="16384" width="9.140625" style="486"/>
  </cols>
  <sheetData>
    <row r="2" spans="1:9" ht="15" x14ac:dyDescent="0.25">
      <c r="E2" s="487"/>
    </row>
    <row r="3" spans="1:9" x14ac:dyDescent="0.2">
      <c r="C3" s="165" t="s">
        <v>561</v>
      </c>
    </row>
    <row r="4" spans="1:9" ht="15" x14ac:dyDescent="0.25">
      <c r="B4" s="487"/>
      <c r="C4" s="487"/>
      <c r="D4" s="65"/>
    </row>
    <row r="5" spans="1:9" x14ac:dyDescent="0.2">
      <c r="D5" s="65"/>
    </row>
    <row r="6" spans="1:9" x14ac:dyDescent="0.2">
      <c r="D6" s="65"/>
    </row>
    <row r="7" spans="1:9" ht="15.75" x14ac:dyDescent="0.25">
      <c r="A7" s="205" t="s">
        <v>454</v>
      </c>
      <c r="B7" s="636" t="s">
        <v>563</v>
      </c>
      <c r="C7" s="636"/>
      <c r="D7" s="636"/>
      <c r="E7" s="636"/>
    </row>
    <row r="8" spans="1:9" x14ac:dyDescent="0.2">
      <c r="D8" s="65"/>
    </row>
    <row r="9" spans="1:9" x14ac:dyDescent="0.2">
      <c r="B9" s="65"/>
      <c r="C9" s="65"/>
      <c r="D9" s="65"/>
    </row>
    <row r="10" spans="1:9" x14ac:dyDescent="0.2">
      <c r="B10" s="586" t="s">
        <v>485</v>
      </c>
      <c r="C10" s="648" t="s">
        <v>559</v>
      </c>
      <c r="D10" s="649"/>
      <c r="E10" s="650"/>
    </row>
    <row r="11" spans="1:9" x14ac:dyDescent="0.2">
      <c r="B11" s="587"/>
      <c r="C11" s="490" t="s">
        <v>20</v>
      </c>
      <c r="D11" s="312" t="s">
        <v>23</v>
      </c>
      <c r="E11" s="312" t="s">
        <v>22</v>
      </c>
    </row>
    <row r="12" spans="1:9" x14ac:dyDescent="0.2">
      <c r="B12" s="588"/>
      <c r="D12" s="313"/>
      <c r="E12" s="314"/>
      <c r="I12" s="206"/>
    </row>
    <row r="13" spans="1:9" x14ac:dyDescent="0.2">
      <c r="B13" s="589" t="s">
        <v>349</v>
      </c>
      <c r="C13" s="590"/>
      <c r="D13" s="591"/>
      <c r="E13" s="592"/>
    </row>
    <row r="14" spans="1:9" x14ac:dyDescent="0.2">
      <c r="B14" s="589"/>
      <c r="D14" s="593"/>
      <c r="E14" s="594"/>
    </row>
    <row r="15" spans="1:9" x14ac:dyDescent="0.2">
      <c r="B15" s="589" t="s">
        <v>350</v>
      </c>
      <c r="C15" s="595"/>
      <c r="D15" s="595"/>
      <c r="E15" s="596"/>
    </row>
    <row r="16" spans="1:9" x14ac:dyDescent="0.2">
      <c r="B16" s="315" t="s">
        <v>564</v>
      </c>
      <c r="C16" s="590">
        <v>201</v>
      </c>
      <c r="D16" s="316">
        <v>182</v>
      </c>
      <c r="E16" s="597">
        <v>19</v>
      </c>
      <c r="H16" s="347"/>
    </row>
    <row r="17" spans="2:8" x14ac:dyDescent="0.2">
      <c r="B17" s="315" t="s">
        <v>486</v>
      </c>
      <c r="C17" s="590">
        <v>257</v>
      </c>
      <c r="D17" s="316">
        <v>117</v>
      </c>
      <c r="E17" s="597">
        <v>140</v>
      </c>
      <c r="H17" s="347"/>
    </row>
    <row r="18" spans="2:8" x14ac:dyDescent="0.2">
      <c r="B18" s="598" t="s">
        <v>536</v>
      </c>
      <c r="C18" s="590">
        <v>1107</v>
      </c>
      <c r="D18" s="316">
        <v>801</v>
      </c>
      <c r="E18" s="597">
        <v>306</v>
      </c>
      <c r="H18" s="347"/>
    </row>
    <row r="19" spans="2:8" x14ac:dyDescent="0.2">
      <c r="B19" s="598" t="s">
        <v>565</v>
      </c>
      <c r="C19" s="590">
        <v>896</v>
      </c>
      <c r="D19" s="316">
        <v>395</v>
      </c>
      <c r="E19" s="597">
        <v>501</v>
      </c>
      <c r="H19" s="347"/>
    </row>
    <row r="20" spans="2:8" x14ac:dyDescent="0.2">
      <c r="B20" s="598" t="s">
        <v>488</v>
      </c>
      <c r="C20" s="590">
        <v>163</v>
      </c>
      <c r="D20" s="316">
        <v>109</v>
      </c>
      <c r="E20" s="597">
        <v>54</v>
      </c>
      <c r="H20" s="347"/>
    </row>
    <row r="21" spans="2:8" x14ac:dyDescent="0.2">
      <c r="B21" s="598" t="s">
        <v>537</v>
      </c>
      <c r="C21" s="590">
        <v>462</v>
      </c>
      <c r="D21" s="316">
        <v>162</v>
      </c>
      <c r="E21" s="597">
        <v>300</v>
      </c>
      <c r="H21" s="347"/>
    </row>
    <row r="22" spans="2:8" x14ac:dyDescent="0.2">
      <c r="B22" s="315" t="s">
        <v>538</v>
      </c>
      <c r="C22" s="590">
        <v>367</v>
      </c>
      <c r="D22" s="316">
        <v>121</v>
      </c>
      <c r="E22" s="597">
        <v>246</v>
      </c>
      <c r="H22" s="347"/>
    </row>
    <row r="23" spans="2:8" x14ac:dyDescent="0.2">
      <c r="B23" s="599" t="s">
        <v>539</v>
      </c>
      <c r="C23" s="590">
        <v>275</v>
      </c>
      <c r="D23" s="316">
        <v>99</v>
      </c>
      <c r="E23" s="597">
        <v>176</v>
      </c>
      <c r="F23" s="316" t="e">
        <f>#REF!</f>
        <v>#REF!</v>
      </c>
      <c r="G23" s="316">
        <f>J16</f>
        <v>0</v>
      </c>
      <c r="H23" s="347"/>
    </row>
    <row r="24" spans="2:8" x14ac:dyDescent="0.2">
      <c r="B24" s="599" t="s">
        <v>566</v>
      </c>
      <c r="C24" s="590">
        <v>6</v>
      </c>
      <c r="D24" s="316">
        <v>5</v>
      </c>
      <c r="E24" s="597">
        <v>1</v>
      </c>
      <c r="F24" s="585"/>
      <c r="G24" s="585"/>
      <c r="H24" s="347"/>
    </row>
    <row r="25" spans="2:8" x14ac:dyDescent="0.2">
      <c r="B25" s="315"/>
      <c r="C25" s="590"/>
      <c r="D25" s="316"/>
      <c r="E25" s="597"/>
    </row>
    <row r="26" spans="2:8" x14ac:dyDescent="0.2">
      <c r="B26" s="589" t="s">
        <v>359</v>
      </c>
      <c r="C26" s="590"/>
      <c r="D26" s="316"/>
      <c r="E26" s="597"/>
    </row>
    <row r="27" spans="2:8" x14ac:dyDescent="0.2">
      <c r="B27" s="315"/>
      <c r="C27" s="590"/>
      <c r="D27" s="316"/>
      <c r="E27" s="597"/>
    </row>
    <row r="28" spans="2:8" x14ac:dyDescent="0.2">
      <c r="B28" s="315" t="s">
        <v>361</v>
      </c>
      <c r="C28" s="590">
        <v>58</v>
      </c>
      <c r="D28" s="316">
        <v>35</v>
      </c>
      <c r="E28" s="597">
        <v>23</v>
      </c>
      <c r="H28" s="347"/>
    </row>
    <row r="29" spans="2:8" x14ac:dyDescent="0.2">
      <c r="B29" s="315" t="s">
        <v>362</v>
      </c>
      <c r="C29" s="590">
        <v>102</v>
      </c>
      <c r="D29" s="316">
        <v>76</v>
      </c>
      <c r="E29" s="597">
        <v>26</v>
      </c>
      <c r="H29" s="347"/>
    </row>
    <row r="30" spans="2:8" x14ac:dyDescent="0.2">
      <c r="B30" s="315"/>
      <c r="C30" s="590"/>
      <c r="D30" s="316"/>
      <c r="E30" s="317"/>
    </row>
    <row r="31" spans="2:8" x14ac:dyDescent="0.2">
      <c r="B31" s="315"/>
      <c r="C31" s="590"/>
      <c r="D31" s="316"/>
      <c r="E31" s="317"/>
    </row>
    <row r="32" spans="2:8" x14ac:dyDescent="0.2">
      <c r="B32" s="589" t="s">
        <v>364</v>
      </c>
      <c r="C32" s="590"/>
      <c r="D32" s="316"/>
      <c r="E32" s="317"/>
    </row>
    <row r="33" spans="2:8" x14ac:dyDescent="0.2">
      <c r="B33" s="315" t="s">
        <v>365</v>
      </c>
      <c r="C33" s="590">
        <v>20</v>
      </c>
      <c r="D33" s="316">
        <v>12</v>
      </c>
      <c r="E33" s="317">
        <v>8</v>
      </c>
      <c r="H33" s="347"/>
    </row>
    <row r="34" spans="2:8" x14ac:dyDescent="0.2">
      <c r="B34" s="315" t="s">
        <v>366</v>
      </c>
      <c r="C34" s="590">
        <v>74</v>
      </c>
      <c r="D34" s="316">
        <v>53</v>
      </c>
      <c r="E34" s="317">
        <v>21</v>
      </c>
      <c r="H34" s="347"/>
    </row>
    <row r="35" spans="2:8" s="165" customFormat="1" x14ac:dyDescent="0.2">
      <c r="B35" s="315" t="s">
        <v>367</v>
      </c>
      <c r="C35" s="590">
        <v>74</v>
      </c>
      <c r="D35" s="316">
        <v>56</v>
      </c>
      <c r="E35" s="317">
        <v>18</v>
      </c>
      <c r="H35" s="358"/>
    </row>
    <row r="36" spans="2:8" x14ac:dyDescent="0.2">
      <c r="B36" s="315" t="s">
        <v>540</v>
      </c>
      <c r="C36" s="590">
        <v>13</v>
      </c>
      <c r="D36" s="316">
        <v>7</v>
      </c>
      <c r="E36" s="317">
        <v>6</v>
      </c>
      <c r="H36" s="347"/>
    </row>
    <row r="37" spans="2:8" ht="25.5" x14ac:dyDescent="0.2">
      <c r="B37" s="598" t="s">
        <v>541</v>
      </c>
      <c r="C37" s="590"/>
      <c r="D37" s="317"/>
      <c r="E37" s="317"/>
    </row>
    <row r="38" spans="2:8" x14ac:dyDescent="0.2">
      <c r="B38" s="315" t="s">
        <v>396</v>
      </c>
      <c r="C38" s="590">
        <v>27</v>
      </c>
      <c r="D38" s="316">
        <v>17</v>
      </c>
      <c r="E38" s="317">
        <v>10</v>
      </c>
      <c r="H38" s="347"/>
    </row>
    <row r="39" spans="2:8" x14ac:dyDescent="0.2">
      <c r="B39" s="318"/>
      <c r="C39" s="319"/>
      <c r="D39" s="320"/>
      <c r="E39" s="321"/>
    </row>
    <row r="40" spans="2:8" x14ac:dyDescent="0.2">
      <c r="B40" s="65"/>
      <c r="C40" s="507"/>
      <c r="D40" s="65"/>
    </row>
    <row r="41" spans="2:8" x14ac:dyDescent="0.2">
      <c r="B41" s="600" t="s">
        <v>392</v>
      </c>
      <c r="C41" s="206"/>
      <c r="D41" s="65"/>
    </row>
    <row r="42" spans="2:8" x14ac:dyDescent="0.2">
      <c r="D42" s="65"/>
    </row>
    <row r="43" spans="2:8" x14ac:dyDescent="0.2">
      <c r="D43" s="65"/>
    </row>
    <row r="45" spans="2:8" x14ac:dyDescent="0.2">
      <c r="B45" s="489"/>
      <c r="C45" s="489"/>
      <c r="D45" s="65"/>
    </row>
  </sheetData>
  <mergeCells count="2">
    <mergeCell ref="B7:E7"/>
    <mergeCell ref="C10:E10"/>
  </mergeCells>
  <pageMargins left="0.7" right="0.7" top="0.75" bottom="0.75" header="0.3" footer="0.3"/>
  <drawing r:id="rId1"/>
  <legacyDrawing r:id="rId2"/>
  <oleObjects>
    <mc:AlternateContent xmlns:mc="http://schemas.openxmlformats.org/markup-compatibility/2006">
      <mc:Choice Requires="x14">
        <oleObject progId="MSPhotoEd.3" shapeId="722948" r:id="rId3">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8" r:id="rId3"/>
      </mc:Fallback>
    </mc:AlternateContent>
    <mc:AlternateContent xmlns:mc="http://schemas.openxmlformats.org/markup-compatibility/2006">
      <mc:Choice Requires="x14">
        <oleObject progId="MSPhotoEd.3" shapeId="722949" r:id="rId5">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9" r:id="rId5"/>
      </mc:Fallback>
    </mc:AlternateContent>
    <mc:AlternateContent xmlns:mc="http://schemas.openxmlformats.org/markup-compatibility/2006">
      <mc:Choice Requires="x14">
        <oleObject progId="MSPhotoEd.3" shapeId="722950" r:id="rId6">
          <objectPr defaultSize="0" autoPict="0" r:id="rId4">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0" r:id="rId6"/>
      </mc:Fallback>
    </mc:AlternateContent>
    <mc:AlternateContent xmlns:mc="http://schemas.openxmlformats.org/markup-compatibility/2006">
      <mc:Choice Requires="x14">
        <oleObject progId="MSPhotoEd.3" shapeId="722951" r:id="rId7">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1" r:id="rId7"/>
      </mc:Fallback>
    </mc:AlternateContent>
    <mc:AlternateContent xmlns:mc="http://schemas.openxmlformats.org/markup-compatibility/2006">
      <mc:Choice Requires="x14">
        <oleObject progId="MSPhotoEd.3" shapeId="722952" r:id="rId8">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2" r:id="rId8"/>
      </mc:Fallback>
    </mc:AlternateContent>
    <mc:AlternateContent xmlns:mc="http://schemas.openxmlformats.org/markup-compatibility/2006">
      <mc:Choice Requires="x14">
        <oleObject progId="MSPhotoEd.3" shapeId="722953" r:id="rId9">
          <objectPr defaultSize="0" autoPict="0" r:id="rId4">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3" r:id="rId9"/>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L21"/>
  <sheetViews>
    <sheetView zoomScaleNormal="100" zoomScaleSheetLayoutView="83" workbookViewId="0">
      <selection activeCell="O7" sqref="O7"/>
    </sheetView>
  </sheetViews>
  <sheetFormatPr defaultRowHeight="12.75" x14ac:dyDescent="0.2"/>
  <cols>
    <col min="1" max="1" width="9.140625" style="486"/>
    <col min="2" max="2" width="42" style="486" customWidth="1"/>
    <col min="3" max="3" width="16.140625" style="486" hidden="1" customWidth="1"/>
    <col min="4" max="4" width="13.85546875" style="486" customWidth="1"/>
    <col min="5" max="5" width="9.7109375" style="486" customWidth="1"/>
    <col min="6" max="6" width="10.5703125" style="486" customWidth="1"/>
    <col min="7" max="7" width="9.42578125" style="486" customWidth="1"/>
    <col min="8" max="8" width="9.140625" style="486" customWidth="1"/>
    <col min="9" max="16384" width="9.140625" style="486"/>
  </cols>
  <sheetData>
    <row r="2" spans="1:12" x14ac:dyDescent="0.2">
      <c r="H2" s="165" t="s">
        <v>561</v>
      </c>
    </row>
    <row r="8" spans="1:12" ht="25.5" customHeight="1" x14ac:dyDescent="0.25">
      <c r="A8" s="322" t="s">
        <v>551</v>
      </c>
      <c r="B8" s="655" t="s">
        <v>455</v>
      </c>
      <c r="C8" s="655"/>
      <c r="D8" s="655"/>
    </row>
    <row r="9" spans="1:12" ht="25.5" customHeight="1" x14ac:dyDescent="0.25">
      <c r="A9" s="322"/>
      <c r="B9" s="491"/>
      <c r="C9" s="491"/>
      <c r="D9" s="491"/>
    </row>
    <row r="10" spans="1:12" ht="24.75" customHeight="1" x14ac:dyDescent="0.2">
      <c r="B10" s="658"/>
      <c r="C10" s="656" t="s">
        <v>459</v>
      </c>
      <c r="D10" s="656"/>
      <c r="E10" s="656"/>
      <c r="F10" s="656"/>
      <c r="G10" s="602"/>
      <c r="H10" s="602"/>
      <c r="I10" s="602"/>
      <c r="J10" s="602"/>
      <c r="K10" s="602"/>
      <c r="L10" s="602"/>
    </row>
    <row r="11" spans="1:12" x14ac:dyDescent="0.2">
      <c r="A11" s="65"/>
      <c r="B11" s="659"/>
      <c r="C11" s="603" t="s">
        <v>460</v>
      </c>
      <c r="D11" s="603" t="s">
        <v>521</v>
      </c>
      <c r="E11" s="654" t="s">
        <v>522</v>
      </c>
      <c r="F11" s="654"/>
      <c r="G11" s="654" t="s">
        <v>526</v>
      </c>
      <c r="H11" s="654"/>
      <c r="I11" s="654" t="s">
        <v>549</v>
      </c>
      <c r="J11" s="654"/>
      <c r="K11" s="657" t="s">
        <v>567</v>
      </c>
      <c r="L11" s="657"/>
    </row>
    <row r="12" spans="1:12" x14ac:dyDescent="0.2">
      <c r="A12" s="65"/>
      <c r="B12" s="604" t="s">
        <v>450</v>
      </c>
      <c r="C12" s="605" t="s">
        <v>458</v>
      </c>
      <c r="D12" s="606">
        <v>3726</v>
      </c>
      <c r="E12" s="653">
        <v>3820</v>
      </c>
      <c r="F12" s="653"/>
      <c r="G12" s="653">
        <v>3778</v>
      </c>
      <c r="H12" s="653"/>
      <c r="I12" s="653">
        <v>3878</v>
      </c>
      <c r="J12" s="653"/>
      <c r="K12" s="653">
        <v>4102</v>
      </c>
      <c r="L12" s="653"/>
    </row>
    <row r="13" spans="1:12" x14ac:dyDescent="0.2">
      <c r="A13" s="65"/>
      <c r="B13" s="604"/>
      <c r="C13" s="605"/>
      <c r="D13" s="606"/>
      <c r="E13" s="606"/>
      <c r="F13" s="606"/>
      <c r="G13" s="606"/>
      <c r="H13" s="606"/>
      <c r="I13" s="606"/>
      <c r="J13" s="606"/>
      <c r="K13" s="606"/>
      <c r="L13" s="606"/>
    </row>
    <row r="14" spans="1:12" x14ac:dyDescent="0.2">
      <c r="A14" s="65"/>
      <c r="B14" s="604" t="s">
        <v>525</v>
      </c>
      <c r="C14" s="605" t="s">
        <v>456</v>
      </c>
      <c r="D14" s="606">
        <v>2437</v>
      </c>
      <c r="E14" s="653">
        <v>2540</v>
      </c>
      <c r="F14" s="653"/>
      <c r="G14" s="653">
        <v>2472</v>
      </c>
      <c r="H14" s="653"/>
      <c r="I14" s="653">
        <v>2512</v>
      </c>
      <c r="J14" s="653"/>
      <c r="K14" s="651">
        <f>+'[2].06e'!R39</f>
        <v>2562</v>
      </c>
      <c r="L14" s="651"/>
    </row>
    <row r="15" spans="1:12" x14ac:dyDescent="0.2">
      <c r="A15" s="65"/>
      <c r="B15" s="604"/>
      <c r="C15" s="605"/>
      <c r="D15" s="606"/>
      <c r="E15" s="606"/>
      <c r="F15" s="607"/>
      <c r="G15" s="607"/>
      <c r="H15" s="607"/>
      <c r="I15" s="607"/>
      <c r="J15" s="607"/>
      <c r="K15" s="607"/>
      <c r="L15" s="607"/>
    </row>
    <row r="16" spans="1:12" x14ac:dyDescent="0.2">
      <c r="A16" s="65"/>
      <c r="B16" s="604"/>
      <c r="C16" s="605"/>
      <c r="D16" s="606"/>
      <c r="E16" s="606"/>
      <c r="F16" s="607"/>
      <c r="G16" s="607"/>
      <c r="H16" s="607"/>
      <c r="I16" s="607"/>
      <c r="J16" s="607"/>
      <c r="K16" s="607"/>
      <c r="L16" s="607"/>
    </row>
    <row r="17" spans="1:12" x14ac:dyDescent="0.2">
      <c r="A17" s="65"/>
      <c r="B17" s="608" t="s">
        <v>20</v>
      </c>
      <c r="C17" s="609" t="s">
        <v>457</v>
      </c>
      <c r="D17" s="610">
        <f>SUM(D12:D14)</f>
        <v>6163</v>
      </c>
      <c r="E17" s="652">
        <f>SUM(E12:F14)</f>
        <v>6360</v>
      </c>
      <c r="F17" s="652"/>
      <c r="G17" s="652">
        <f>SUM(G12:H14)</f>
        <v>6250</v>
      </c>
      <c r="H17" s="652"/>
      <c r="I17" s="652">
        <f>SUM(I12:J14)</f>
        <v>6390</v>
      </c>
      <c r="J17" s="652"/>
      <c r="K17" s="652">
        <f>SUM(K12:L14)</f>
        <v>6664</v>
      </c>
      <c r="L17" s="652"/>
    </row>
    <row r="18" spans="1:12" x14ac:dyDescent="0.2">
      <c r="B18" s="611"/>
      <c r="C18" s="611"/>
      <c r="D18" s="611"/>
    </row>
    <row r="19" spans="1:12" x14ac:dyDescent="0.2">
      <c r="B19" s="608" t="s">
        <v>523</v>
      </c>
      <c r="C19" s="608"/>
      <c r="D19" s="608"/>
    </row>
    <row r="20" spans="1:12" ht="21.75" customHeight="1" x14ac:dyDescent="0.2">
      <c r="B20" s="612" t="s">
        <v>545</v>
      </c>
      <c r="C20" s="613"/>
      <c r="D20" s="613"/>
      <c r="E20" s="613"/>
      <c r="F20" s="613"/>
      <c r="G20" s="613"/>
      <c r="H20" s="613"/>
    </row>
    <row r="21" spans="1:12" x14ac:dyDescent="0.2">
      <c r="B21" s="601"/>
    </row>
  </sheetData>
  <customSheetViews>
    <customSheetView guid="{F1F7BD3E-FC2C-462F-A022-5270024FE9F6}" scale="83" showPageBreaks="1" printArea="1" view="pageBreakPreview">
      <selection activeCell="I11" sqref="I11"/>
      <pageMargins left="0.7" right="0.7" top="0.75" bottom="0.75" header="0.3" footer="0.3"/>
      <pageSetup scale="75" orientation="portrait" r:id="rId1"/>
    </customSheetView>
    <customSheetView guid="{2C045F60-6AB2-44F0-B91E-AB5C1A883BD2}" scale="83" showPageBreaks="1" printArea="1" view="pageBreakPreview">
      <selection activeCell="L39" sqref="L39"/>
      <pageMargins left="0.7" right="0.7" top="0.75" bottom="0.75" header="0.3" footer="0.3"/>
      <pageSetup scale="86" orientation="portrait" r:id="rId2"/>
    </customSheetView>
  </customSheetViews>
  <mergeCells count="19">
    <mergeCell ref="E14:F14"/>
    <mergeCell ref="E17:F17"/>
    <mergeCell ref="G14:H14"/>
    <mergeCell ref="G17:H17"/>
    <mergeCell ref="B10:B11"/>
    <mergeCell ref="G11:H11"/>
    <mergeCell ref="G12:H12"/>
    <mergeCell ref="B8:D8"/>
    <mergeCell ref="E11:F11"/>
    <mergeCell ref="E12:F12"/>
    <mergeCell ref="C10:F10"/>
    <mergeCell ref="K11:L11"/>
    <mergeCell ref="K12:L12"/>
    <mergeCell ref="K14:L14"/>
    <mergeCell ref="K17:L17"/>
    <mergeCell ref="I14:J14"/>
    <mergeCell ref="I17:J17"/>
    <mergeCell ref="I11:J11"/>
    <mergeCell ref="I12:J12"/>
  </mergeCells>
  <pageMargins left="0.7" right="0.7" top="0.75" bottom="0.75" header="0.3" footer="0.3"/>
  <pageSetup scale="56" orientation="portrait" r:id="rId3"/>
  <drawing r:id="rId4"/>
  <legacyDrawing r:id="rId5"/>
  <oleObjects>
    <mc:AlternateContent xmlns:mc="http://schemas.openxmlformats.org/markup-compatibility/2006">
      <mc:Choice Requires="x14">
        <oleObject progId="MSPhotoEd.3" shapeId="726017" r:id="rId6">
          <objectPr defaultSize="0" autoPict="0" r:id="rId7">
            <anchor moveWithCells="1" sizeWithCells="1">
              <from>
                <xdr:col>0</xdr:col>
                <xdr:colOff>104775</xdr:colOff>
                <xdr:row>0</xdr:row>
                <xdr:rowOff>123825</xdr:rowOff>
              </from>
              <to>
                <xdr:col>1</xdr:col>
                <xdr:colOff>295275</xdr:colOff>
                <xdr:row>3</xdr:row>
                <xdr:rowOff>95250</xdr:rowOff>
              </to>
            </anchor>
          </objectPr>
        </oleObject>
      </mc:Choice>
      <mc:Fallback>
        <oleObject progId="MSPhotoEd.3" shapeId="726017" r:id="rId6"/>
      </mc:Fallback>
    </mc:AlternateContent>
    <mc:AlternateContent xmlns:mc="http://schemas.openxmlformats.org/markup-compatibility/2006">
      <mc:Choice Requires="x14">
        <oleObject progId="MSPhotoEd.3" shapeId="726018" r:id="rId8">
          <objectPr defaultSize="0" autoPict="0" r:id="rId7">
            <anchor moveWithCells="1" sizeWithCells="1">
              <from>
                <xdr:col>0</xdr:col>
                <xdr:colOff>104775</xdr:colOff>
                <xdr:row>0</xdr:row>
                <xdr:rowOff>123825</xdr:rowOff>
              </from>
              <to>
                <xdr:col>1</xdr:col>
                <xdr:colOff>295275</xdr:colOff>
                <xdr:row>3</xdr:row>
                <xdr:rowOff>95250</xdr:rowOff>
              </to>
            </anchor>
          </objectPr>
        </oleObject>
      </mc:Choice>
      <mc:Fallback>
        <oleObject progId="MSPhotoEd.3" shapeId="726018"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41"/>
  <sheetViews>
    <sheetView workbookViewId="0">
      <selection activeCell="S3" sqref="S3"/>
    </sheetView>
  </sheetViews>
  <sheetFormatPr defaultRowHeight="12.75" x14ac:dyDescent="0.2"/>
  <cols>
    <col min="1" max="5" width="9.140625" style="486"/>
    <col min="6" max="6" width="15.42578125" style="486" customWidth="1"/>
    <col min="7" max="7" width="15.42578125" style="486" hidden="1" customWidth="1"/>
    <col min="8" max="8" width="15.42578125" style="486" customWidth="1"/>
    <col min="9" max="11" width="9.140625" style="486"/>
    <col min="12" max="12" width="9.85546875" style="486" customWidth="1"/>
    <col min="13" max="13" width="9.140625" style="486"/>
    <col min="14" max="14" width="10.140625" style="486" customWidth="1"/>
    <col min="15" max="16384" width="9.140625" style="486"/>
  </cols>
  <sheetData>
    <row r="2" spans="1:18" x14ac:dyDescent="0.2">
      <c r="L2" s="165" t="s">
        <v>561</v>
      </c>
    </row>
    <row r="9" spans="1:18" ht="15.75" x14ac:dyDescent="0.25">
      <c r="A9" s="322" t="s">
        <v>553</v>
      </c>
      <c r="B9" s="636" t="s">
        <v>552</v>
      </c>
      <c r="C9" s="636"/>
      <c r="D9" s="636"/>
      <c r="E9" s="636"/>
      <c r="F9" s="636"/>
      <c r="G9" s="636"/>
      <c r="H9" s="636"/>
      <c r="I9" s="636"/>
      <c r="J9" s="636"/>
      <c r="K9" s="636"/>
      <c r="L9" s="636"/>
      <c r="M9" s="636"/>
      <c r="N9" s="636"/>
      <c r="O9" s="636"/>
      <c r="P9" s="636"/>
    </row>
    <row r="11" spans="1:18" x14ac:dyDescent="0.2">
      <c r="B11" s="602"/>
      <c r="C11" s="602"/>
      <c r="D11" s="602"/>
      <c r="E11" s="602"/>
      <c r="F11" s="602"/>
      <c r="G11" s="614" t="s">
        <v>528</v>
      </c>
      <c r="H11" s="615" t="s">
        <v>529</v>
      </c>
      <c r="I11" s="648" t="s">
        <v>518</v>
      </c>
      <c r="J11" s="649"/>
      <c r="K11" s="648" t="s">
        <v>519</v>
      </c>
      <c r="L11" s="649"/>
      <c r="M11" s="648" t="s">
        <v>527</v>
      </c>
      <c r="N11" s="649"/>
      <c r="O11" s="648" t="s">
        <v>548</v>
      </c>
      <c r="P11" s="649"/>
      <c r="Q11" s="648" t="s">
        <v>560</v>
      </c>
      <c r="R11" s="649"/>
    </row>
    <row r="12" spans="1:18" x14ac:dyDescent="0.2">
      <c r="B12" s="224" t="s">
        <v>498</v>
      </c>
      <c r="C12" s="224"/>
      <c r="D12" s="224"/>
      <c r="E12" s="224"/>
      <c r="F12" s="224"/>
      <c r="G12" s="315"/>
      <c r="H12" s="327"/>
      <c r="I12" s="660">
        <v>1</v>
      </c>
      <c r="J12" s="661"/>
      <c r="K12" s="660">
        <v>1</v>
      </c>
      <c r="L12" s="661"/>
      <c r="M12" s="660">
        <v>1</v>
      </c>
      <c r="N12" s="661"/>
      <c r="O12" s="660"/>
      <c r="P12" s="661"/>
      <c r="Q12" s="660">
        <v>1</v>
      </c>
      <c r="R12" s="661"/>
    </row>
    <row r="13" spans="1:18" x14ac:dyDescent="0.2">
      <c r="B13" s="224" t="s">
        <v>568</v>
      </c>
      <c r="C13" s="224"/>
      <c r="D13" s="224"/>
      <c r="E13" s="224"/>
      <c r="F13" s="224"/>
      <c r="G13" s="315">
        <v>365</v>
      </c>
      <c r="H13" s="327">
        <v>355</v>
      </c>
      <c r="I13" s="660">
        <v>415</v>
      </c>
      <c r="J13" s="667"/>
      <c r="K13" s="660">
        <v>415</v>
      </c>
      <c r="L13" s="667"/>
      <c r="M13" s="660">
        <v>420</v>
      </c>
      <c r="N13" s="667"/>
      <c r="O13" s="660">
        <v>393</v>
      </c>
      <c r="P13" s="667"/>
      <c r="Q13" s="662">
        <v>402</v>
      </c>
      <c r="R13" s="663"/>
    </row>
    <row r="14" spans="1:18" x14ac:dyDescent="0.2">
      <c r="B14" s="224" t="s">
        <v>499</v>
      </c>
      <c r="C14" s="224"/>
      <c r="D14" s="224"/>
      <c r="E14" s="224"/>
      <c r="F14" s="224"/>
      <c r="G14" s="315">
        <v>166</v>
      </c>
      <c r="H14" s="327">
        <v>163</v>
      </c>
      <c r="I14" s="660">
        <v>171</v>
      </c>
      <c r="J14" s="661"/>
      <c r="K14" s="660">
        <v>180</v>
      </c>
      <c r="L14" s="661"/>
      <c r="M14" s="660">
        <v>171</v>
      </c>
      <c r="N14" s="661"/>
      <c r="O14" s="660">
        <v>195</v>
      </c>
      <c r="P14" s="661"/>
      <c r="Q14" s="660">
        <v>200</v>
      </c>
      <c r="R14" s="661"/>
    </row>
    <row r="15" spans="1:18" x14ac:dyDescent="0.2">
      <c r="B15" s="224" t="s">
        <v>500</v>
      </c>
      <c r="C15" s="224"/>
      <c r="D15" s="224"/>
      <c r="E15" s="224"/>
      <c r="F15" s="224"/>
      <c r="G15" s="315">
        <v>15</v>
      </c>
      <c r="H15" s="327">
        <v>15</v>
      </c>
      <c r="I15" s="660">
        <v>13</v>
      </c>
      <c r="J15" s="661"/>
      <c r="K15" s="660">
        <v>13</v>
      </c>
      <c r="L15" s="661"/>
      <c r="M15" s="660">
        <v>13</v>
      </c>
      <c r="N15" s="661"/>
      <c r="O15" s="660">
        <v>13</v>
      </c>
      <c r="P15" s="661"/>
      <c r="Q15" s="660">
        <v>13</v>
      </c>
      <c r="R15" s="661"/>
    </row>
    <row r="16" spans="1:18" x14ac:dyDescent="0.2">
      <c r="B16" s="224" t="s">
        <v>501</v>
      </c>
      <c r="C16" s="224"/>
      <c r="D16" s="224"/>
      <c r="E16" s="224"/>
      <c r="F16" s="224"/>
      <c r="G16" s="315">
        <v>160</v>
      </c>
      <c r="H16" s="327">
        <v>174</v>
      </c>
      <c r="I16" s="660">
        <v>210</v>
      </c>
      <c r="J16" s="661"/>
      <c r="K16" s="660">
        <v>227</v>
      </c>
      <c r="L16" s="661"/>
      <c r="M16" s="660">
        <v>244</v>
      </c>
      <c r="N16" s="661"/>
      <c r="O16" s="660">
        <v>217</v>
      </c>
      <c r="P16" s="661"/>
      <c r="Q16" s="660">
        <v>214</v>
      </c>
      <c r="R16" s="661"/>
    </row>
    <row r="17" spans="2:18" x14ac:dyDescent="0.2">
      <c r="B17" s="224" t="s">
        <v>502</v>
      </c>
      <c r="C17" s="224"/>
      <c r="D17" s="224"/>
      <c r="E17" s="224"/>
      <c r="F17" s="224"/>
      <c r="G17" s="315">
        <v>9</v>
      </c>
      <c r="H17" s="327">
        <v>10</v>
      </c>
      <c r="I17" s="660">
        <v>22</v>
      </c>
      <c r="J17" s="661"/>
      <c r="K17" s="660">
        <v>26</v>
      </c>
      <c r="L17" s="661"/>
      <c r="M17" s="660">
        <v>26</v>
      </c>
      <c r="N17" s="661"/>
      <c r="O17" s="660">
        <v>33</v>
      </c>
      <c r="P17" s="661"/>
      <c r="Q17" s="660">
        <v>34</v>
      </c>
      <c r="R17" s="661"/>
    </row>
    <row r="18" spans="2:18" x14ac:dyDescent="0.2">
      <c r="B18" s="224" t="s">
        <v>503</v>
      </c>
      <c r="C18" s="224"/>
      <c r="D18" s="224"/>
      <c r="E18" s="224"/>
      <c r="F18" s="224"/>
      <c r="G18" s="315">
        <v>10</v>
      </c>
      <c r="H18" s="327">
        <v>15</v>
      </c>
      <c r="I18" s="660">
        <v>7</v>
      </c>
      <c r="J18" s="661"/>
      <c r="K18" s="660">
        <v>7</v>
      </c>
      <c r="L18" s="661"/>
      <c r="M18" s="660">
        <v>8</v>
      </c>
      <c r="N18" s="661"/>
      <c r="O18" s="660">
        <v>9</v>
      </c>
      <c r="P18" s="661"/>
      <c r="Q18" s="660">
        <v>9</v>
      </c>
      <c r="R18" s="661"/>
    </row>
    <row r="19" spans="2:18" x14ac:dyDescent="0.2">
      <c r="B19" s="224" t="s">
        <v>504</v>
      </c>
      <c r="C19" s="224"/>
      <c r="D19" s="224"/>
      <c r="E19" s="224"/>
      <c r="F19" s="224"/>
      <c r="G19" s="315">
        <v>8</v>
      </c>
      <c r="H19" s="327">
        <v>8</v>
      </c>
      <c r="I19" s="660">
        <v>6</v>
      </c>
      <c r="J19" s="661"/>
      <c r="K19" s="660">
        <v>7</v>
      </c>
      <c r="L19" s="661"/>
      <c r="M19" s="660">
        <v>7</v>
      </c>
      <c r="N19" s="661"/>
      <c r="O19" s="660">
        <v>7</v>
      </c>
      <c r="P19" s="661"/>
      <c r="Q19" s="660">
        <v>8</v>
      </c>
      <c r="R19" s="661"/>
    </row>
    <row r="20" spans="2:18" x14ac:dyDescent="0.2">
      <c r="B20" s="224" t="s">
        <v>505</v>
      </c>
      <c r="C20" s="224"/>
      <c r="D20" s="224"/>
      <c r="E20" s="224"/>
      <c r="F20" s="224"/>
      <c r="G20" s="315">
        <v>6</v>
      </c>
      <c r="H20" s="327">
        <v>6</v>
      </c>
      <c r="I20" s="660">
        <v>7</v>
      </c>
      <c r="J20" s="661"/>
      <c r="K20" s="660">
        <v>7</v>
      </c>
      <c r="L20" s="661"/>
      <c r="M20" s="660">
        <v>7</v>
      </c>
      <c r="N20" s="661"/>
      <c r="O20" s="660">
        <v>7</v>
      </c>
      <c r="P20" s="661"/>
      <c r="Q20" s="660">
        <v>5</v>
      </c>
      <c r="R20" s="661"/>
    </row>
    <row r="21" spans="2:18" x14ac:dyDescent="0.2">
      <c r="B21" s="224" t="s">
        <v>569</v>
      </c>
      <c r="C21" s="224"/>
      <c r="D21" s="224"/>
      <c r="E21" s="224"/>
      <c r="F21" s="224"/>
      <c r="G21" s="315">
        <v>125</v>
      </c>
      <c r="H21" s="327">
        <v>86</v>
      </c>
      <c r="I21" s="660">
        <v>90</v>
      </c>
      <c r="J21" s="661"/>
      <c r="K21" s="660">
        <v>100</v>
      </c>
      <c r="L21" s="661"/>
      <c r="M21" s="660">
        <v>100</v>
      </c>
      <c r="N21" s="661"/>
      <c r="O21" s="660">
        <v>102</v>
      </c>
      <c r="P21" s="661"/>
      <c r="Q21" s="662">
        <v>101</v>
      </c>
      <c r="R21" s="663"/>
    </row>
    <row r="22" spans="2:18" x14ac:dyDescent="0.2">
      <c r="B22" s="224" t="s">
        <v>506</v>
      </c>
      <c r="C22" s="224"/>
      <c r="D22" s="224"/>
      <c r="E22" s="224"/>
      <c r="F22" s="224"/>
      <c r="G22" s="315">
        <v>36</v>
      </c>
      <c r="H22" s="327">
        <v>36</v>
      </c>
      <c r="I22" s="660">
        <v>36</v>
      </c>
      <c r="J22" s="661"/>
      <c r="K22" s="660">
        <v>36</v>
      </c>
      <c r="L22" s="661"/>
      <c r="M22" s="660">
        <v>36</v>
      </c>
      <c r="N22" s="661"/>
      <c r="O22" s="660">
        <v>46</v>
      </c>
      <c r="P22" s="661"/>
      <c r="Q22" s="660">
        <v>47</v>
      </c>
      <c r="R22" s="661"/>
    </row>
    <row r="23" spans="2:18" x14ac:dyDescent="0.2">
      <c r="B23" s="224" t="s">
        <v>507</v>
      </c>
      <c r="C23" s="224"/>
      <c r="D23" s="224"/>
      <c r="E23" s="224"/>
      <c r="F23" s="224"/>
      <c r="G23" s="315">
        <v>20</v>
      </c>
      <c r="H23" s="327">
        <v>21</v>
      </c>
      <c r="I23" s="660">
        <v>21</v>
      </c>
      <c r="J23" s="661"/>
      <c r="K23" s="660">
        <v>22</v>
      </c>
      <c r="L23" s="661"/>
      <c r="M23" s="660">
        <v>22</v>
      </c>
      <c r="N23" s="661"/>
      <c r="O23" s="660">
        <v>22</v>
      </c>
      <c r="P23" s="661"/>
      <c r="Q23" s="660">
        <v>23</v>
      </c>
      <c r="R23" s="661"/>
    </row>
    <row r="24" spans="2:18" x14ac:dyDescent="0.2">
      <c r="B24" s="224" t="s">
        <v>570</v>
      </c>
      <c r="C24" s="224"/>
      <c r="D24" s="224"/>
      <c r="E24" s="224"/>
      <c r="F24" s="224"/>
      <c r="G24" s="315">
        <v>2</v>
      </c>
      <c r="H24" s="327">
        <v>3</v>
      </c>
      <c r="I24" s="660">
        <v>4</v>
      </c>
      <c r="J24" s="661"/>
      <c r="K24" s="660">
        <v>4</v>
      </c>
      <c r="L24" s="661"/>
      <c r="M24" s="660">
        <v>4</v>
      </c>
      <c r="N24" s="661"/>
      <c r="O24" s="662" t="s">
        <v>571</v>
      </c>
      <c r="P24" s="663"/>
      <c r="Q24" s="662" t="s">
        <v>571</v>
      </c>
      <c r="R24" s="663"/>
    </row>
    <row r="25" spans="2:18" x14ac:dyDescent="0.2">
      <c r="B25" s="224" t="s">
        <v>508</v>
      </c>
      <c r="C25" s="224"/>
      <c r="D25" s="224"/>
      <c r="E25" s="224"/>
      <c r="F25" s="224"/>
      <c r="G25" s="315">
        <v>757</v>
      </c>
      <c r="H25" s="327">
        <v>753</v>
      </c>
      <c r="I25" s="660">
        <v>834</v>
      </c>
      <c r="J25" s="661"/>
      <c r="K25" s="660">
        <v>886</v>
      </c>
      <c r="L25" s="661"/>
      <c r="M25" s="660">
        <v>886</v>
      </c>
      <c r="N25" s="661"/>
      <c r="O25" s="660">
        <v>885</v>
      </c>
      <c r="P25" s="661"/>
      <c r="Q25" s="660">
        <v>880</v>
      </c>
      <c r="R25" s="661"/>
    </row>
    <row r="26" spans="2:18" x14ac:dyDescent="0.2">
      <c r="B26" s="224" t="s">
        <v>572</v>
      </c>
      <c r="C26" s="224"/>
      <c r="D26" s="224"/>
      <c r="E26" s="224"/>
      <c r="F26" s="224"/>
      <c r="G26" s="315">
        <v>9</v>
      </c>
      <c r="H26" s="327">
        <v>9</v>
      </c>
      <c r="I26" s="660">
        <v>10</v>
      </c>
      <c r="J26" s="661"/>
      <c r="K26" s="660">
        <v>10</v>
      </c>
      <c r="L26" s="661"/>
      <c r="M26" s="660">
        <v>11</v>
      </c>
      <c r="N26" s="661"/>
      <c r="O26" s="660">
        <v>24</v>
      </c>
      <c r="P26" s="661"/>
      <c r="Q26" s="662">
        <v>25</v>
      </c>
      <c r="R26" s="663"/>
    </row>
    <row r="27" spans="2:18" x14ac:dyDescent="0.2">
      <c r="B27" s="224" t="s">
        <v>509</v>
      </c>
      <c r="C27" s="224"/>
      <c r="D27" s="224"/>
      <c r="E27" s="224"/>
      <c r="F27" s="224"/>
      <c r="G27" s="315">
        <v>55</v>
      </c>
      <c r="H27" s="327">
        <v>55</v>
      </c>
      <c r="I27" s="660">
        <v>54</v>
      </c>
      <c r="J27" s="661"/>
      <c r="K27" s="660">
        <v>54</v>
      </c>
      <c r="L27" s="661"/>
      <c r="M27" s="660">
        <v>54</v>
      </c>
      <c r="N27" s="661"/>
      <c r="O27" s="660">
        <v>28</v>
      </c>
      <c r="P27" s="661"/>
      <c r="Q27" s="660">
        <v>42</v>
      </c>
      <c r="R27" s="661"/>
    </row>
    <row r="28" spans="2:18" x14ac:dyDescent="0.2">
      <c r="B28" s="224" t="s">
        <v>510</v>
      </c>
      <c r="C28" s="224"/>
      <c r="D28" s="224"/>
      <c r="E28" s="224"/>
      <c r="F28" s="224"/>
      <c r="G28" s="315">
        <v>5</v>
      </c>
      <c r="H28" s="327">
        <v>5</v>
      </c>
      <c r="I28" s="660">
        <v>4</v>
      </c>
      <c r="J28" s="661"/>
      <c r="K28" s="660">
        <v>6</v>
      </c>
      <c r="L28" s="661"/>
      <c r="M28" s="660">
        <v>6</v>
      </c>
      <c r="N28" s="661"/>
      <c r="O28" s="660">
        <v>8</v>
      </c>
      <c r="P28" s="661"/>
      <c r="Q28" s="660">
        <v>5</v>
      </c>
      <c r="R28" s="661"/>
    </row>
    <row r="29" spans="2:18" x14ac:dyDescent="0.2">
      <c r="B29" s="224" t="s">
        <v>511</v>
      </c>
      <c r="C29" s="224"/>
      <c r="D29" s="224"/>
      <c r="E29" s="224"/>
      <c r="F29" s="224"/>
      <c r="G29" s="315">
        <v>6</v>
      </c>
      <c r="H29" s="327">
        <v>6</v>
      </c>
      <c r="I29" s="660">
        <v>8</v>
      </c>
      <c r="J29" s="661"/>
      <c r="K29" s="660">
        <v>8</v>
      </c>
      <c r="L29" s="661"/>
      <c r="M29" s="660">
        <v>8</v>
      </c>
      <c r="N29" s="661"/>
      <c r="O29" s="660">
        <v>7</v>
      </c>
      <c r="P29" s="661"/>
      <c r="Q29" s="660">
        <v>9</v>
      </c>
      <c r="R29" s="661"/>
    </row>
    <row r="30" spans="2:18" x14ac:dyDescent="0.2">
      <c r="B30" s="224" t="s">
        <v>512</v>
      </c>
      <c r="C30" s="224"/>
      <c r="D30" s="224"/>
      <c r="E30" s="224"/>
      <c r="F30" s="224"/>
      <c r="G30" s="315">
        <v>9</v>
      </c>
      <c r="H30" s="327">
        <v>12</v>
      </c>
      <c r="I30" s="660">
        <v>11</v>
      </c>
      <c r="J30" s="661"/>
      <c r="K30" s="660">
        <v>12</v>
      </c>
      <c r="L30" s="661"/>
      <c r="M30" s="660">
        <v>12</v>
      </c>
      <c r="N30" s="661"/>
      <c r="O30" s="660">
        <v>9</v>
      </c>
      <c r="P30" s="661"/>
      <c r="Q30" s="660">
        <v>9</v>
      </c>
      <c r="R30" s="661"/>
    </row>
    <row r="31" spans="2:18" x14ac:dyDescent="0.2">
      <c r="B31" s="224" t="s">
        <v>573</v>
      </c>
      <c r="C31" s="224"/>
      <c r="D31" s="224"/>
      <c r="E31" s="224"/>
      <c r="F31" s="224"/>
      <c r="G31" s="315"/>
      <c r="H31" s="327"/>
      <c r="I31" s="660">
        <v>86</v>
      </c>
      <c r="J31" s="661"/>
      <c r="K31" s="660">
        <v>86</v>
      </c>
      <c r="L31" s="661"/>
      <c r="M31" s="660">
        <v>86</v>
      </c>
      <c r="N31" s="661"/>
      <c r="O31" s="660">
        <v>91</v>
      </c>
      <c r="P31" s="661"/>
      <c r="Q31" s="662">
        <v>109</v>
      </c>
      <c r="R31" s="663"/>
    </row>
    <row r="32" spans="2:18" x14ac:dyDescent="0.2">
      <c r="B32" s="224" t="s">
        <v>513</v>
      </c>
      <c r="C32" s="224"/>
      <c r="D32" s="224"/>
      <c r="E32" s="224"/>
      <c r="F32" s="224"/>
      <c r="G32" s="315"/>
      <c r="H32" s="327">
        <v>163</v>
      </c>
      <c r="I32" s="660">
        <v>153</v>
      </c>
      <c r="J32" s="661"/>
      <c r="K32" s="660">
        <v>161</v>
      </c>
      <c r="L32" s="661"/>
      <c r="M32" s="660">
        <v>170</v>
      </c>
      <c r="N32" s="661"/>
      <c r="O32" s="660">
        <v>152</v>
      </c>
      <c r="P32" s="661"/>
      <c r="Q32" s="660">
        <v>152</v>
      </c>
      <c r="R32" s="661"/>
    </row>
    <row r="33" spans="2:18" x14ac:dyDescent="0.2">
      <c r="B33" s="224" t="s">
        <v>514</v>
      </c>
      <c r="C33" s="224"/>
      <c r="D33" s="224"/>
      <c r="E33" s="224"/>
      <c r="F33" s="224"/>
      <c r="G33" s="315">
        <v>26</v>
      </c>
      <c r="H33" s="327">
        <v>27</v>
      </c>
      <c r="I33" s="660">
        <v>26</v>
      </c>
      <c r="J33" s="661"/>
      <c r="K33" s="660">
        <v>26</v>
      </c>
      <c r="L33" s="661"/>
      <c r="M33" s="660">
        <v>26</v>
      </c>
      <c r="N33" s="661"/>
      <c r="O33" s="660">
        <v>27</v>
      </c>
      <c r="P33" s="661"/>
      <c r="Q33" s="660">
        <v>27</v>
      </c>
      <c r="R33" s="661"/>
    </row>
    <row r="34" spans="2:18" x14ac:dyDescent="0.2">
      <c r="B34" s="224" t="s">
        <v>515</v>
      </c>
      <c r="C34" s="224"/>
      <c r="D34" s="224"/>
      <c r="E34" s="224"/>
      <c r="F34" s="224"/>
      <c r="G34" s="315">
        <v>1</v>
      </c>
      <c r="H34" s="327">
        <v>1</v>
      </c>
      <c r="I34" s="660">
        <v>1</v>
      </c>
      <c r="J34" s="661"/>
      <c r="K34" s="660">
        <v>1</v>
      </c>
      <c r="L34" s="661"/>
      <c r="M34" s="660">
        <v>1</v>
      </c>
      <c r="N34" s="661"/>
      <c r="O34" s="660">
        <v>1</v>
      </c>
      <c r="P34" s="661"/>
      <c r="Q34" s="660">
        <v>0</v>
      </c>
      <c r="R34" s="661"/>
    </row>
    <row r="35" spans="2:18" x14ac:dyDescent="0.2">
      <c r="B35" s="224" t="s">
        <v>516</v>
      </c>
      <c r="C35" s="224"/>
      <c r="D35" s="224"/>
      <c r="E35" s="224"/>
      <c r="F35" s="224"/>
      <c r="G35" s="315">
        <v>38</v>
      </c>
      <c r="H35" s="327">
        <v>38</v>
      </c>
      <c r="I35" s="660">
        <v>32</v>
      </c>
      <c r="J35" s="661"/>
      <c r="K35" s="660">
        <v>32</v>
      </c>
      <c r="L35" s="661"/>
      <c r="M35" s="660">
        <v>33</v>
      </c>
      <c r="N35" s="661"/>
      <c r="O35" s="660">
        <v>39</v>
      </c>
      <c r="P35" s="661"/>
      <c r="Q35" s="660">
        <v>37</v>
      </c>
      <c r="R35" s="661"/>
    </row>
    <row r="36" spans="2:18" x14ac:dyDescent="0.2">
      <c r="B36" s="224" t="s">
        <v>517</v>
      </c>
      <c r="C36" s="224"/>
      <c r="D36" s="224"/>
      <c r="E36" s="224"/>
      <c r="F36" s="224"/>
      <c r="G36" s="315">
        <v>87</v>
      </c>
      <c r="H36" s="327">
        <v>85</v>
      </c>
      <c r="I36" s="660">
        <v>90</v>
      </c>
      <c r="J36" s="661"/>
      <c r="K36" s="660">
        <v>87</v>
      </c>
      <c r="L36" s="661"/>
      <c r="M36" s="660">
        <v>89</v>
      </c>
      <c r="N36" s="661"/>
      <c r="O36" s="660">
        <v>68</v>
      </c>
      <c r="P36" s="661"/>
      <c r="Q36" s="660">
        <v>73</v>
      </c>
      <c r="R36" s="661"/>
    </row>
    <row r="37" spans="2:18" x14ac:dyDescent="0.2">
      <c r="B37" s="265" t="s">
        <v>574</v>
      </c>
      <c r="C37" s="265"/>
      <c r="D37" s="265"/>
      <c r="E37" s="265"/>
      <c r="F37" s="265"/>
      <c r="G37" s="616">
        <v>120</v>
      </c>
      <c r="H37" s="617">
        <v>120</v>
      </c>
      <c r="I37" s="664">
        <v>125</v>
      </c>
      <c r="J37" s="665"/>
      <c r="K37" s="664">
        <v>126</v>
      </c>
      <c r="L37" s="665"/>
      <c r="M37" s="664">
        <v>128</v>
      </c>
      <c r="N37" s="665"/>
      <c r="O37" s="664">
        <v>129</v>
      </c>
      <c r="P37" s="665"/>
      <c r="Q37" s="664">
        <v>137</v>
      </c>
      <c r="R37" s="665"/>
    </row>
    <row r="38" spans="2:18" x14ac:dyDescent="0.2">
      <c r="M38" s="647"/>
      <c r="N38" s="647"/>
      <c r="O38" s="647"/>
      <c r="P38" s="647"/>
      <c r="Q38" s="647"/>
      <c r="R38" s="647"/>
    </row>
    <row r="39" spans="2:18" x14ac:dyDescent="0.2">
      <c r="B39" s="573" t="s">
        <v>520</v>
      </c>
      <c r="C39" s="242"/>
      <c r="D39" s="242"/>
      <c r="E39" s="242"/>
      <c r="F39" s="242"/>
      <c r="G39" s="573">
        <f>SUM(G13:G38)</f>
        <v>2035</v>
      </c>
      <c r="H39" s="573">
        <f>SUM(H13:H38)</f>
        <v>2166</v>
      </c>
      <c r="I39" s="666">
        <f>SUM(I12:J37)</f>
        <v>2437</v>
      </c>
      <c r="J39" s="666"/>
      <c r="K39" s="666">
        <f>SUM(K12:L37)</f>
        <v>2540</v>
      </c>
      <c r="L39" s="666"/>
      <c r="M39" s="666">
        <f>SUM(M12:N37)</f>
        <v>2569</v>
      </c>
      <c r="N39" s="666"/>
      <c r="O39" s="666">
        <f>SUM(O12:P37)</f>
        <v>2512</v>
      </c>
      <c r="P39" s="666"/>
      <c r="Q39" s="618"/>
      <c r="R39" s="618">
        <f>SUM(Q12:R37)</f>
        <v>2562</v>
      </c>
    </row>
    <row r="41" spans="2:18" x14ac:dyDescent="0.2">
      <c r="B41" s="224"/>
    </row>
  </sheetData>
  <mergeCells count="143">
    <mergeCell ref="B9:P9"/>
    <mergeCell ref="O36:P36"/>
    <mergeCell ref="O37:P37"/>
    <mergeCell ref="O38:P38"/>
    <mergeCell ref="O39:P39"/>
    <mergeCell ref="O31:P31"/>
    <mergeCell ref="O32:P32"/>
    <mergeCell ref="O33:P33"/>
    <mergeCell ref="O34:P34"/>
    <mergeCell ref="O35:P35"/>
    <mergeCell ref="O26:P26"/>
    <mergeCell ref="O27:P27"/>
    <mergeCell ref="O28:P28"/>
    <mergeCell ref="O29:P29"/>
    <mergeCell ref="O30:P30"/>
    <mergeCell ref="O21:P21"/>
    <mergeCell ref="O22:P22"/>
    <mergeCell ref="O23:P23"/>
    <mergeCell ref="O24:P24"/>
    <mergeCell ref="O25:P25"/>
    <mergeCell ref="O16:P16"/>
    <mergeCell ref="O17:P17"/>
    <mergeCell ref="O18:P18"/>
    <mergeCell ref="O19:P19"/>
    <mergeCell ref="O20:P20"/>
    <mergeCell ref="O11:P11"/>
    <mergeCell ref="O12:P12"/>
    <mergeCell ref="O13:P13"/>
    <mergeCell ref="O14:P14"/>
    <mergeCell ref="O15:P15"/>
    <mergeCell ref="I11:J11"/>
    <mergeCell ref="K11:L11"/>
    <mergeCell ref="M11:N11"/>
    <mergeCell ref="I12:J12"/>
    <mergeCell ref="I13:J13"/>
    <mergeCell ref="I14:J14"/>
    <mergeCell ref="I15:J15"/>
    <mergeCell ref="I16:J16"/>
    <mergeCell ref="I17:J17"/>
    <mergeCell ref="K12:L12"/>
    <mergeCell ref="K13:L13"/>
    <mergeCell ref="K14:L14"/>
    <mergeCell ref="K15:L15"/>
    <mergeCell ref="M17:N17"/>
    <mergeCell ref="I20:J20"/>
    <mergeCell ref="M19:N19"/>
    <mergeCell ref="M20:N20"/>
    <mergeCell ref="I18:J18"/>
    <mergeCell ref="I19:J19"/>
    <mergeCell ref="I30:J30"/>
    <mergeCell ref="I31:J31"/>
    <mergeCell ref="I21:J21"/>
    <mergeCell ref="I22:J22"/>
    <mergeCell ref="I23:J23"/>
    <mergeCell ref="I24:J24"/>
    <mergeCell ref="I25:J25"/>
    <mergeCell ref="I35:J35"/>
    <mergeCell ref="K35:L35"/>
    <mergeCell ref="M22:N22"/>
    <mergeCell ref="M23:N23"/>
    <mergeCell ref="I26:J26"/>
    <mergeCell ref="K34:L34"/>
    <mergeCell ref="K23:L23"/>
    <mergeCell ref="K24:L24"/>
    <mergeCell ref="K25:L25"/>
    <mergeCell ref="K26:L26"/>
    <mergeCell ref="I33:J33"/>
    <mergeCell ref="I34:J34"/>
    <mergeCell ref="I32:J32"/>
    <mergeCell ref="K32:L32"/>
    <mergeCell ref="K33:L33"/>
    <mergeCell ref="K29:L29"/>
    <mergeCell ref="K30:L30"/>
    <mergeCell ref="K31:L31"/>
    <mergeCell ref="K22:L22"/>
    <mergeCell ref="M21:N21"/>
    <mergeCell ref="K27:L27"/>
    <mergeCell ref="K28:L28"/>
    <mergeCell ref="M24:N24"/>
    <mergeCell ref="M12:N12"/>
    <mergeCell ref="M13:N13"/>
    <mergeCell ref="M14:N14"/>
    <mergeCell ref="M15:N15"/>
    <mergeCell ref="M16:N16"/>
    <mergeCell ref="K16:L16"/>
    <mergeCell ref="M18:N18"/>
    <mergeCell ref="K17:L17"/>
    <mergeCell ref="K18:L18"/>
    <mergeCell ref="K19:L19"/>
    <mergeCell ref="K20:L20"/>
    <mergeCell ref="K21:L21"/>
    <mergeCell ref="M37:N37"/>
    <mergeCell ref="M38:N38"/>
    <mergeCell ref="I39:J39"/>
    <mergeCell ref="K39:L39"/>
    <mergeCell ref="M39:N39"/>
    <mergeCell ref="I37:J37"/>
    <mergeCell ref="K37:L37"/>
    <mergeCell ref="M36:N36"/>
    <mergeCell ref="M25:N25"/>
    <mergeCell ref="M26:N26"/>
    <mergeCell ref="M27:N27"/>
    <mergeCell ref="M28:N28"/>
    <mergeCell ref="M29:N29"/>
    <mergeCell ref="M30:N30"/>
    <mergeCell ref="M31:N31"/>
    <mergeCell ref="M32:N32"/>
    <mergeCell ref="M33:N33"/>
    <mergeCell ref="M34:N34"/>
    <mergeCell ref="M35:N35"/>
    <mergeCell ref="K36:L36"/>
    <mergeCell ref="I36:J36"/>
    <mergeCell ref="I27:J27"/>
    <mergeCell ref="I28:J28"/>
    <mergeCell ref="I29:J29"/>
    <mergeCell ref="Q11:R11"/>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38:R38"/>
    <mergeCell ref="Q29:R29"/>
    <mergeCell ref="Q30:R30"/>
    <mergeCell ref="Q31:R31"/>
    <mergeCell ref="Q32:R32"/>
    <mergeCell ref="Q33:R33"/>
    <mergeCell ref="Q34:R34"/>
    <mergeCell ref="Q35:R35"/>
    <mergeCell ref="Q36:R36"/>
    <mergeCell ref="Q37:R37"/>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732162" r:id="rId4">
          <objectPr defaultSize="0" autoPict="0" r:id="rId5">
            <anchor moveWithCells="1" sizeWithCells="1">
              <from>
                <xdr:col>0</xdr:col>
                <xdr:colOff>9525</xdr:colOff>
                <xdr:row>0</xdr:row>
                <xdr:rowOff>38100</xdr:rowOff>
              </from>
              <to>
                <xdr:col>2</xdr:col>
                <xdr:colOff>38100</xdr:colOff>
                <xdr:row>3</xdr:row>
                <xdr:rowOff>133350</xdr:rowOff>
              </to>
            </anchor>
          </objectPr>
        </oleObject>
      </mc:Choice>
      <mc:Fallback>
        <oleObject progId="MSPhotoEd.3" shapeId="732162"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44"/>
  <sheetViews>
    <sheetView topLeftCell="A4" workbookViewId="0">
      <selection activeCell="H41" sqref="H41"/>
    </sheetView>
  </sheetViews>
  <sheetFormatPr defaultRowHeight="12.75" x14ac:dyDescent="0.2"/>
  <cols>
    <col min="1" max="1" width="9.42578125" style="58" customWidth="1"/>
    <col min="2" max="2" width="55.5703125" style="58" customWidth="1"/>
    <col min="3" max="3" width="10.42578125" style="58" customWidth="1"/>
    <col min="4" max="4" width="9.140625" style="58"/>
    <col min="5" max="5" width="10.42578125" style="58" customWidth="1"/>
    <col min="6" max="7" width="0" style="58" hidden="1" customWidth="1"/>
    <col min="8" max="16384" width="9.140625" style="58"/>
  </cols>
  <sheetData>
    <row r="2" spans="1:9" ht="15" x14ac:dyDescent="0.25">
      <c r="E2" s="204" t="s">
        <v>483</v>
      </c>
    </row>
    <row r="4" spans="1:9" ht="15" x14ac:dyDescent="0.25">
      <c r="B4" s="204"/>
      <c r="C4" s="204"/>
      <c r="D4" s="65"/>
    </row>
    <row r="5" spans="1:9" x14ac:dyDescent="0.2">
      <c r="D5" s="65"/>
    </row>
    <row r="6" spans="1:9" x14ac:dyDescent="0.2">
      <c r="D6" s="65"/>
    </row>
    <row r="7" spans="1:9" ht="15.75" x14ac:dyDescent="0.25">
      <c r="A7" s="205" t="s">
        <v>454</v>
      </c>
      <c r="B7" s="636" t="s">
        <v>484</v>
      </c>
      <c r="C7" s="636"/>
      <c r="D7" s="636"/>
      <c r="E7" s="636"/>
    </row>
    <row r="8" spans="1:9" x14ac:dyDescent="0.2">
      <c r="D8" s="65"/>
    </row>
    <row r="9" spans="1:9" x14ac:dyDescent="0.2">
      <c r="B9" s="65"/>
      <c r="C9" s="65"/>
      <c r="D9" s="65"/>
    </row>
    <row r="10" spans="1:9" x14ac:dyDescent="0.2">
      <c r="B10" s="207" t="s">
        <v>485</v>
      </c>
      <c r="C10" s="668" t="s">
        <v>495</v>
      </c>
      <c r="D10" s="669"/>
      <c r="E10" s="670"/>
    </row>
    <row r="11" spans="1:9" x14ac:dyDescent="0.2">
      <c r="B11" s="208"/>
      <c r="C11" s="203" t="s">
        <v>20</v>
      </c>
      <c r="D11" s="175" t="s">
        <v>23</v>
      </c>
      <c r="E11" s="175" t="s">
        <v>22</v>
      </c>
    </row>
    <row r="12" spans="1:9" x14ac:dyDescent="0.2">
      <c r="B12" s="209"/>
      <c r="C12" s="197"/>
      <c r="D12" s="176"/>
      <c r="E12" s="187"/>
      <c r="I12" s="206"/>
    </row>
    <row r="13" spans="1:9" x14ac:dyDescent="0.2">
      <c r="B13" s="210" t="s">
        <v>349</v>
      </c>
      <c r="C13" s="211">
        <f>SUM(D13:E13)</f>
        <v>3652</v>
      </c>
      <c r="D13" s="212">
        <f>SUM(D16:D37)</f>
        <v>1998</v>
      </c>
      <c r="E13" s="213">
        <f>SUM(E16:E37)</f>
        <v>1654</v>
      </c>
    </row>
    <row r="14" spans="1:9" x14ac:dyDescent="0.2">
      <c r="B14" s="210"/>
      <c r="C14" s="197"/>
      <c r="D14" s="214"/>
      <c r="E14" s="215"/>
    </row>
    <row r="15" spans="1:9" x14ac:dyDescent="0.2">
      <c r="B15" s="210" t="s">
        <v>350</v>
      </c>
      <c r="C15" s="216"/>
      <c r="D15" s="216"/>
      <c r="E15" s="217"/>
    </row>
    <row r="16" spans="1:9" x14ac:dyDescent="0.2">
      <c r="B16" s="188" t="s">
        <v>496</v>
      </c>
      <c r="C16" s="211">
        <f t="shared" ref="C16:C23" si="0">SUM(D16:E16)</f>
        <v>248</v>
      </c>
      <c r="D16" s="177">
        <v>197</v>
      </c>
      <c r="E16" s="189">
        <v>51</v>
      </c>
    </row>
    <row r="17" spans="2:5" x14ac:dyDescent="0.2">
      <c r="B17" s="188" t="s">
        <v>486</v>
      </c>
      <c r="C17" s="211">
        <f t="shared" si="0"/>
        <v>260</v>
      </c>
      <c r="D17" s="177">
        <v>116</v>
      </c>
      <c r="E17" s="189">
        <v>144</v>
      </c>
    </row>
    <row r="18" spans="2:5" x14ac:dyDescent="0.2">
      <c r="B18" s="218" t="s">
        <v>487</v>
      </c>
      <c r="C18" s="211">
        <f t="shared" si="0"/>
        <v>886</v>
      </c>
      <c r="D18" s="177">
        <v>680</v>
      </c>
      <c r="E18" s="189">
        <v>206</v>
      </c>
    </row>
    <row r="19" spans="2:5" x14ac:dyDescent="0.2">
      <c r="B19" s="218" t="s">
        <v>488</v>
      </c>
      <c r="C19" s="211">
        <f t="shared" si="0"/>
        <v>225</v>
      </c>
      <c r="D19" s="177">
        <v>121</v>
      </c>
      <c r="E19" s="189">
        <v>104</v>
      </c>
    </row>
    <row r="20" spans="2:5" x14ac:dyDescent="0.2">
      <c r="B20" s="218" t="s">
        <v>489</v>
      </c>
      <c r="C20" s="211">
        <f t="shared" si="0"/>
        <v>117</v>
      </c>
      <c r="D20" s="177">
        <v>74</v>
      </c>
      <c r="E20" s="189">
        <v>43</v>
      </c>
    </row>
    <row r="21" spans="2:5" x14ac:dyDescent="0.2">
      <c r="B21" s="188" t="s">
        <v>490</v>
      </c>
      <c r="C21" s="211">
        <f t="shared" si="0"/>
        <v>443</v>
      </c>
      <c r="D21" s="177">
        <v>181</v>
      </c>
      <c r="E21" s="189">
        <v>262</v>
      </c>
    </row>
    <row r="22" spans="2:5" x14ac:dyDescent="0.2">
      <c r="B22" s="188" t="s">
        <v>497</v>
      </c>
      <c r="C22" s="211">
        <f t="shared" si="0"/>
        <v>985</v>
      </c>
      <c r="D22" s="177">
        <v>362</v>
      </c>
      <c r="E22" s="189">
        <v>623</v>
      </c>
    </row>
    <row r="23" spans="2:5" x14ac:dyDescent="0.2">
      <c r="B23" s="219" t="s">
        <v>491</v>
      </c>
      <c r="C23" s="211">
        <f t="shared" si="0"/>
        <v>183</v>
      </c>
      <c r="D23" s="177">
        <v>53</v>
      </c>
      <c r="E23" s="189">
        <v>130</v>
      </c>
    </row>
    <row r="24" spans="2:5" x14ac:dyDescent="0.2">
      <c r="B24" s="188"/>
      <c r="C24" s="211"/>
      <c r="D24" s="177"/>
      <c r="E24" s="189"/>
    </row>
    <row r="25" spans="2:5" x14ac:dyDescent="0.2">
      <c r="B25" s="210" t="s">
        <v>359</v>
      </c>
      <c r="C25" s="211"/>
      <c r="D25" s="177"/>
      <c r="E25" s="189"/>
    </row>
    <row r="26" spans="2:5" x14ac:dyDescent="0.2">
      <c r="B26" s="188"/>
      <c r="C26" s="211"/>
      <c r="D26" s="177"/>
      <c r="E26" s="189"/>
    </row>
    <row r="27" spans="2:5" x14ac:dyDescent="0.2">
      <c r="B27" s="188" t="s">
        <v>361</v>
      </c>
      <c r="C27" s="211">
        <f>SUM(D27:E27)</f>
        <v>52</v>
      </c>
      <c r="D27" s="177">
        <v>37</v>
      </c>
      <c r="E27" s="189">
        <v>15</v>
      </c>
    </row>
    <row r="28" spans="2:5" x14ac:dyDescent="0.2">
      <c r="B28" s="188" t="s">
        <v>362</v>
      </c>
      <c r="C28" s="211">
        <f>SUM(D28:E28)</f>
        <v>78</v>
      </c>
      <c r="D28" s="177">
        <v>61</v>
      </c>
      <c r="E28" s="189">
        <v>17</v>
      </c>
    </row>
    <row r="29" spans="2:5" x14ac:dyDescent="0.2">
      <c r="B29" s="188"/>
      <c r="C29" s="211"/>
      <c r="D29" s="177"/>
      <c r="E29" s="189"/>
    </row>
    <row r="30" spans="2:5" x14ac:dyDescent="0.2">
      <c r="B30" s="188"/>
      <c r="C30" s="211"/>
      <c r="D30" s="177"/>
      <c r="E30" s="189"/>
    </row>
    <row r="31" spans="2:5" x14ac:dyDescent="0.2">
      <c r="B31" s="210" t="s">
        <v>364</v>
      </c>
      <c r="C31" s="211"/>
      <c r="D31" s="177"/>
      <c r="E31" s="189"/>
    </row>
    <row r="32" spans="2:5" x14ac:dyDescent="0.2">
      <c r="B32" s="188" t="s">
        <v>365</v>
      </c>
      <c r="C32" s="211">
        <f t="shared" ref="C32:C37" si="1">SUM(D32:E32)</f>
        <v>19</v>
      </c>
      <c r="D32" s="177">
        <v>9</v>
      </c>
      <c r="E32" s="189">
        <v>10</v>
      </c>
    </row>
    <row r="33" spans="2:5" x14ac:dyDescent="0.2">
      <c r="B33" s="188" t="s">
        <v>366</v>
      </c>
      <c r="C33" s="211">
        <f t="shared" si="1"/>
        <v>63</v>
      </c>
      <c r="D33" s="177">
        <v>47</v>
      </c>
      <c r="E33" s="189">
        <v>16</v>
      </c>
    </row>
    <row r="34" spans="2:5" s="165" customFormat="1" x14ac:dyDescent="0.2">
      <c r="B34" s="188" t="s">
        <v>367</v>
      </c>
      <c r="C34" s="211">
        <f t="shared" si="1"/>
        <v>62</v>
      </c>
      <c r="D34" s="177">
        <v>41</v>
      </c>
      <c r="E34" s="189">
        <v>21</v>
      </c>
    </row>
    <row r="35" spans="2:5" x14ac:dyDescent="0.2">
      <c r="B35" s="188" t="s">
        <v>492</v>
      </c>
      <c r="C35" s="211">
        <f t="shared" si="1"/>
        <v>4</v>
      </c>
      <c r="D35" s="177">
        <v>3</v>
      </c>
      <c r="E35" s="189">
        <v>1</v>
      </c>
    </row>
    <row r="36" spans="2:5" x14ac:dyDescent="0.2">
      <c r="B36" s="188" t="s">
        <v>493</v>
      </c>
      <c r="C36" s="211">
        <f t="shared" si="1"/>
        <v>5</v>
      </c>
      <c r="D36" s="177">
        <v>3</v>
      </c>
      <c r="E36" s="189">
        <v>2</v>
      </c>
    </row>
    <row r="37" spans="2:5" x14ac:dyDescent="0.2">
      <c r="B37" s="188" t="s">
        <v>396</v>
      </c>
      <c r="C37" s="211">
        <f t="shared" si="1"/>
        <v>22</v>
      </c>
      <c r="D37" s="177">
        <v>13</v>
      </c>
      <c r="E37" s="189">
        <v>9</v>
      </c>
    </row>
    <row r="38" spans="2:5" x14ac:dyDescent="0.2">
      <c r="B38" s="190"/>
      <c r="C38" s="191"/>
      <c r="D38" s="192"/>
      <c r="E38" s="193"/>
    </row>
    <row r="39" spans="2:5" x14ac:dyDescent="0.2">
      <c r="B39" s="198"/>
      <c r="C39" s="198"/>
      <c r="D39" s="198"/>
      <c r="E39" s="197"/>
    </row>
    <row r="40" spans="2:5" x14ac:dyDescent="0.2">
      <c r="B40" s="220" t="s">
        <v>494</v>
      </c>
      <c r="C40" s="199"/>
      <c r="D40" s="198"/>
      <c r="E40" s="197"/>
    </row>
    <row r="41" spans="2:5" x14ac:dyDescent="0.2">
      <c r="D41" s="65"/>
    </row>
    <row r="42" spans="2:5" x14ac:dyDescent="0.2">
      <c r="D42" s="65"/>
    </row>
    <row r="44" spans="2:5" x14ac:dyDescent="0.2">
      <c r="B44" s="73"/>
      <c r="C44" s="73"/>
      <c r="D44" s="65"/>
    </row>
  </sheetData>
  <mergeCells count="2">
    <mergeCell ref="B7:E7"/>
    <mergeCell ref="C10:E10"/>
  </mergeCells>
  <pageMargins left="0.7" right="0.7" top="0.75" bottom="0.75" header="0.3" footer="0.3"/>
  <drawing r:id="rId1"/>
  <legacyDrawing r:id="rId2"/>
  <oleObjects>
    <mc:AlternateContent xmlns:mc="http://schemas.openxmlformats.org/markup-compatibility/2006">
      <mc:Choice Requires="x14">
        <oleObject progId="MSPhotoEd.3" shapeId="712707" r:id="rId3">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7" r:id="rId3"/>
      </mc:Fallback>
    </mc:AlternateContent>
    <mc:AlternateContent xmlns:mc="http://schemas.openxmlformats.org/markup-compatibility/2006">
      <mc:Choice Requires="x14">
        <oleObject progId="MSPhotoEd.3" shapeId="712708" r:id="rId5">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8" r:id="rId5"/>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52"/>
  <sheetViews>
    <sheetView workbookViewId="0">
      <selection activeCell="H44" sqref="H44"/>
    </sheetView>
  </sheetViews>
  <sheetFormatPr defaultRowHeight="12.75" x14ac:dyDescent="0.2"/>
  <cols>
    <col min="1" max="1" width="33.7109375" customWidth="1"/>
    <col min="2" max="2" width="17.140625" customWidth="1"/>
  </cols>
  <sheetData>
    <row r="3" spans="1:6" x14ac:dyDescent="0.2">
      <c r="A3" s="141" t="s">
        <v>328</v>
      </c>
      <c r="B3" s="142"/>
      <c r="C3" s="142"/>
      <c r="D3" s="142"/>
      <c r="E3" s="143"/>
      <c r="F3" s="84"/>
    </row>
    <row r="4" spans="1:6" x14ac:dyDescent="0.2">
      <c r="A4" s="680" t="s">
        <v>20</v>
      </c>
      <c r="B4" s="137" t="s">
        <v>20</v>
      </c>
      <c r="C4" s="138">
        <v>35957.999999999898</v>
      </c>
      <c r="D4" s="25"/>
      <c r="E4" s="25"/>
      <c r="F4" s="25"/>
    </row>
    <row r="5" spans="1:6" x14ac:dyDescent="0.2">
      <c r="A5" s="672"/>
      <c r="B5" s="137" t="s">
        <v>22</v>
      </c>
      <c r="C5" s="138">
        <v>18151.894855625487</v>
      </c>
      <c r="D5" s="25"/>
      <c r="E5" s="25"/>
      <c r="F5" s="25"/>
    </row>
    <row r="6" spans="1:6" x14ac:dyDescent="0.2">
      <c r="A6" s="672"/>
      <c r="B6" s="137" t="s">
        <v>23</v>
      </c>
      <c r="C6" s="138">
        <v>17806.105144374025</v>
      </c>
      <c r="D6" s="25"/>
      <c r="E6" s="25"/>
      <c r="F6" s="25"/>
    </row>
    <row r="7" spans="1:6" x14ac:dyDescent="0.2">
      <c r="A7" s="680" t="s">
        <v>104</v>
      </c>
      <c r="B7" s="137" t="s">
        <v>20</v>
      </c>
      <c r="C7" s="138">
        <v>685.01716686862903</v>
      </c>
      <c r="D7" s="25"/>
      <c r="E7" s="25"/>
      <c r="F7" s="25"/>
    </row>
    <row r="8" spans="1:6" x14ac:dyDescent="0.2">
      <c r="A8" s="672"/>
      <c r="B8" s="137" t="s">
        <v>22</v>
      </c>
      <c r="C8" s="138">
        <v>537.74029302305428</v>
      </c>
      <c r="D8" s="147">
        <f>C8+C11+C14+C17</f>
        <v>6422.121752412766</v>
      </c>
      <c r="E8" s="25"/>
      <c r="F8" s="25"/>
    </row>
    <row r="9" spans="1:6" x14ac:dyDescent="0.2">
      <c r="A9" s="672"/>
      <c r="B9" s="137" t="s">
        <v>23</v>
      </c>
      <c r="C9" s="138">
        <v>147.27687384557441</v>
      </c>
      <c r="D9" s="147">
        <f>C9+C12+C15+C18</f>
        <v>920.26844825625267</v>
      </c>
      <c r="E9" s="25"/>
      <c r="F9" s="25"/>
    </row>
    <row r="10" spans="1:6" x14ac:dyDescent="0.2">
      <c r="A10" s="680" t="s">
        <v>215</v>
      </c>
      <c r="B10" s="137" t="s">
        <v>20</v>
      </c>
      <c r="C10" s="138">
        <v>802.64280756244125</v>
      </c>
      <c r="D10" s="25"/>
      <c r="E10" s="25"/>
      <c r="F10" s="25"/>
    </row>
    <row r="11" spans="1:6" x14ac:dyDescent="0.2">
      <c r="A11" s="672"/>
      <c r="B11" s="137" t="s">
        <v>22</v>
      </c>
      <c r="C11" s="138">
        <v>644.23031643509455</v>
      </c>
      <c r="D11" s="25"/>
      <c r="E11" s="25"/>
      <c r="F11" s="25"/>
    </row>
    <row r="12" spans="1:6" x14ac:dyDescent="0.2">
      <c r="A12" s="672"/>
      <c r="B12" s="137" t="s">
        <v>23</v>
      </c>
      <c r="C12" s="138">
        <v>158.41249112734641</v>
      </c>
      <c r="D12" s="25"/>
      <c r="E12" s="25"/>
      <c r="F12" s="25"/>
    </row>
    <row r="13" spans="1:6" x14ac:dyDescent="0.2">
      <c r="A13" s="680" t="s">
        <v>110</v>
      </c>
      <c r="B13" s="137" t="s">
        <v>20</v>
      </c>
      <c r="C13" s="138">
        <v>486.92835601987423</v>
      </c>
      <c r="D13" s="25"/>
      <c r="E13" s="25"/>
      <c r="F13" s="25"/>
    </row>
    <row r="14" spans="1:6" x14ac:dyDescent="0.2">
      <c r="A14" s="672"/>
      <c r="B14" s="137" t="s">
        <v>22</v>
      </c>
      <c r="C14" s="138">
        <v>320.02533559218313</v>
      </c>
      <c r="D14" s="25"/>
      <c r="E14" s="25"/>
      <c r="F14" s="25"/>
    </row>
    <row r="15" spans="1:6" x14ac:dyDescent="0.2">
      <c r="A15" s="672"/>
      <c r="B15" s="137" t="s">
        <v>23</v>
      </c>
      <c r="C15" s="138">
        <v>166.90302042769119</v>
      </c>
      <c r="D15" s="25"/>
      <c r="E15" s="25"/>
      <c r="F15" s="25"/>
    </row>
    <row r="16" spans="1:6" x14ac:dyDescent="0.2">
      <c r="A16" s="680" t="s">
        <v>44</v>
      </c>
      <c r="B16" s="137" t="s">
        <v>20</v>
      </c>
      <c r="C16" s="138">
        <v>5367.8018702180743</v>
      </c>
      <c r="D16" s="25"/>
      <c r="E16" s="25"/>
      <c r="F16" s="25"/>
    </row>
    <row r="17" spans="1:6" x14ac:dyDescent="0.2">
      <c r="A17" s="672"/>
      <c r="B17" s="137" t="s">
        <v>22</v>
      </c>
      <c r="C17" s="138">
        <v>4920.125807362434</v>
      </c>
      <c r="D17" s="25"/>
      <c r="E17" s="25"/>
      <c r="F17" s="25"/>
    </row>
    <row r="18" spans="1:6" x14ac:dyDescent="0.2">
      <c r="A18" s="672"/>
      <c r="B18" s="137" t="s">
        <v>23</v>
      </c>
      <c r="C18" s="138">
        <v>447.67606285564062</v>
      </c>
      <c r="D18" s="25"/>
      <c r="E18" s="25"/>
      <c r="F18" s="25"/>
    </row>
    <row r="19" spans="1:6" x14ac:dyDescent="0.2">
      <c r="A19" s="680" t="s">
        <v>105</v>
      </c>
      <c r="B19" s="137" t="s">
        <v>20</v>
      </c>
      <c r="C19" s="138">
        <v>4827.5477280124778</v>
      </c>
      <c r="D19" s="25"/>
      <c r="E19" s="25"/>
      <c r="F19" s="25"/>
    </row>
    <row r="20" spans="1:6" x14ac:dyDescent="0.2">
      <c r="A20" s="672"/>
      <c r="B20" s="137" t="s">
        <v>22</v>
      </c>
      <c r="C20" s="138">
        <v>2413.218598650179</v>
      </c>
      <c r="D20" s="147">
        <f>C20+C23+C26</f>
        <v>4003.0577124436727</v>
      </c>
      <c r="E20" s="25"/>
      <c r="F20" s="25"/>
    </row>
    <row r="21" spans="1:6" x14ac:dyDescent="0.2">
      <c r="A21" s="672"/>
      <c r="B21" s="137" t="s">
        <v>23</v>
      </c>
      <c r="C21" s="138">
        <v>2414.3291293623047</v>
      </c>
      <c r="D21" s="147">
        <f>C21+C24+C27</f>
        <v>4406.3225449711144</v>
      </c>
      <c r="E21" s="25"/>
      <c r="F21" s="25"/>
    </row>
    <row r="22" spans="1:6" x14ac:dyDescent="0.2">
      <c r="A22" s="680" t="s">
        <v>107</v>
      </c>
      <c r="B22" s="137" t="s">
        <v>20</v>
      </c>
      <c r="C22" s="138">
        <v>1790.1489860665029</v>
      </c>
      <c r="D22" s="25"/>
      <c r="E22" s="25"/>
      <c r="F22" s="25"/>
    </row>
    <row r="23" spans="1:6" x14ac:dyDescent="0.2">
      <c r="A23" s="672"/>
      <c r="B23" s="137" t="s">
        <v>22</v>
      </c>
      <c r="C23" s="138">
        <v>859.30018588453902</v>
      </c>
      <c r="D23" s="25"/>
      <c r="E23" s="25"/>
      <c r="F23" s="25"/>
    </row>
    <row r="24" spans="1:6" x14ac:dyDescent="0.2">
      <c r="A24" s="672"/>
      <c r="B24" s="137" t="s">
        <v>23</v>
      </c>
      <c r="C24" s="138">
        <v>930.84880018196247</v>
      </c>
      <c r="D24" s="25"/>
      <c r="E24" s="25"/>
      <c r="F24" s="25"/>
    </row>
    <row r="25" spans="1:6" x14ac:dyDescent="0.2">
      <c r="A25" s="680" t="s">
        <v>106</v>
      </c>
      <c r="B25" s="137" t="s">
        <v>20</v>
      </c>
      <c r="C25" s="138">
        <v>1791.6835433358035</v>
      </c>
      <c r="D25" s="25"/>
      <c r="E25" s="25"/>
      <c r="F25" s="25"/>
    </row>
    <row r="26" spans="1:6" x14ac:dyDescent="0.2">
      <c r="A26" s="672"/>
      <c r="B26" s="137" t="s">
        <v>22</v>
      </c>
      <c r="C26" s="138">
        <v>730.53892790895463</v>
      </c>
      <c r="D26" s="25"/>
      <c r="E26" s="25"/>
      <c r="F26" s="25"/>
    </row>
    <row r="27" spans="1:6" x14ac:dyDescent="0.2">
      <c r="A27" s="672"/>
      <c r="B27" s="137" t="s">
        <v>23</v>
      </c>
      <c r="C27" s="138">
        <v>1061.1446154268474</v>
      </c>
      <c r="D27" s="25"/>
      <c r="E27" s="25"/>
      <c r="F27" s="25"/>
    </row>
    <row r="28" spans="1:6" x14ac:dyDescent="0.2">
      <c r="A28" s="680" t="s">
        <v>216</v>
      </c>
      <c r="B28" s="137" t="s">
        <v>20</v>
      </c>
      <c r="C28" s="138">
        <v>1746.8482864504304</v>
      </c>
      <c r="D28" s="25"/>
      <c r="E28" s="25"/>
      <c r="F28" s="25"/>
    </row>
    <row r="29" spans="1:6" x14ac:dyDescent="0.2">
      <c r="A29" s="672"/>
      <c r="B29" s="137" t="s">
        <v>22</v>
      </c>
      <c r="C29" s="138">
        <v>1194.7720228081121</v>
      </c>
      <c r="D29" s="25"/>
      <c r="E29" s="25"/>
      <c r="F29" s="25"/>
    </row>
    <row r="30" spans="1:6" x14ac:dyDescent="0.2">
      <c r="A30" s="672"/>
      <c r="B30" s="137" t="s">
        <v>23</v>
      </c>
      <c r="C30" s="138">
        <v>552.07626364231669</v>
      </c>
      <c r="D30" s="25"/>
      <c r="E30" s="25"/>
      <c r="F30" s="25"/>
    </row>
    <row r="31" spans="1:6" x14ac:dyDescent="0.2">
      <c r="A31" s="680" t="s">
        <v>89</v>
      </c>
      <c r="B31" s="137" t="s">
        <v>20</v>
      </c>
      <c r="C31" s="138">
        <v>3305.0775832656796</v>
      </c>
      <c r="D31" s="25"/>
      <c r="E31" s="25"/>
      <c r="F31" s="25"/>
    </row>
    <row r="32" spans="1:6" x14ac:dyDescent="0.2">
      <c r="A32" s="672"/>
      <c r="B32" s="137" t="s">
        <v>22</v>
      </c>
      <c r="C32" s="138">
        <v>1010.3326784236674</v>
      </c>
      <c r="D32" s="147">
        <f>C32+C35</f>
        <v>3327.6416055875156</v>
      </c>
      <c r="E32" s="25"/>
      <c r="F32" s="25"/>
    </row>
    <row r="33" spans="1:6" x14ac:dyDescent="0.2">
      <c r="A33" s="672"/>
      <c r="B33" s="137" t="s">
        <v>23</v>
      </c>
      <c r="C33" s="138">
        <v>2294.7449048420185</v>
      </c>
      <c r="D33" s="147">
        <f>C33+C36</f>
        <v>4528.9455738694978</v>
      </c>
      <c r="E33" s="25"/>
      <c r="F33" s="25"/>
    </row>
    <row r="34" spans="1:6" x14ac:dyDescent="0.2">
      <c r="A34" s="680" t="s">
        <v>217</v>
      </c>
      <c r="B34" s="137" t="s">
        <v>20</v>
      </c>
      <c r="C34" s="138">
        <v>4551.5095961913194</v>
      </c>
      <c r="D34" s="25"/>
      <c r="E34" s="25"/>
      <c r="F34" s="25"/>
    </row>
    <row r="35" spans="1:6" x14ac:dyDescent="0.2">
      <c r="A35" s="672"/>
      <c r="B35" s="137" t="s">
        <v>22</v>
      </c>
      <c r="C35" s="138">
        <v>2317.3089271638482</v>
      </c>
      <c r="D35" s="25"/>
      <c r="E35" s="25"/>
      <c r="F35" s="25"/>
    </row>
    <row r="36" spans="1:6" x14ac:dyDescent="0.2">
      <c r="A36" s="672"/>
      <c r="B36" s="137" t="s">
        <v>23</v>
      </c>
      <c r="C36" s="138">
        <v>2234.2006690274793</v>
      </c>
      <c r="D36" s="25"/>
      <c r="E36" s="25"/>
      <c r="F36" s="25"/>
    </row>
    <row r="37" spans="1:6" x14ac:dyDescent="0.2">
      <c r="A37" s="680" t="s">
        <v>14</v>
      </c>
      <c r="B37" s="137" t="s">
        <v>20</v>
      </c>
      <c r="C37" s="138">
        <v>2504.5245983286063</v>
      </c>
      <c r="D37" s="25"/>
      <c r="E37" s="25"/>
      <c r="F37" s="25"/>
    </row>
    <row r="38" spans="1:6" x14ac:dyDescent="0.2">
      <c r="A38" s="672"/>
      <c r="B38" s="137" t="s">
        <v>22</v>
      </c>
      <c r="C38" s="138">
        <v>1311.8423981458611</v>
      </c>
      <c r="D38" s="25"/>
      <c r="E38" s="25"/>
      <c r="F38" s="25"/>
    </row>
    <row r="39" spans="1:6" x14ac:dyDescent="0.2">
      <c r="A39" s="672"/>
      <c r="B39" s="137" t="s">
        <v>23</v>
      </c>
      <c r="C39" s="138">
        <v>1192.6822001827481</v>
      </c>
      <c r="D39" s="25"/>
      <c r="E39" s="25"/>
      <c r="F39" s="25"/>
    </row>
    <row r="40" spans="1:6" x14ac:dyDescent="0.2">
      <c r="A40" s="680" t="s">
        <v>327</v>
      </c>
      <c r="B40" s="137"/>
      <c r="C40" s="138">
        <v>2725.8639356541421</v>
      </c>
      <c r="D40" s="25"/>
      <c r="E40" s="25"/>
      <c r="F40" s="25"/>
    </row>
    <row r="41" spans="1:6" x14ac:dyDescent="0.2">
      <c r="A41" s="672"/>
      <c r="B41" s="137" t="s">
        <v>22</v>
      </c>
      <c r="C41" s="138">
        <v>740.13998792142593</v>
      </c>
      <c r="D41" s="25"/>
      <c r="E41" s="25"/>
      <c r="F41" s="25"/>
    </row>
    <row r="42" spans="1:6" x14ac:dyDescent="0.2">
      <c r="A42" s="672"/>
      <c r="B42" s="137" t="s">
        <v>23</v>
      </c>
      <c r="C42" s="138">
        <v>1985.7239477327196</v>
      </c>
      <c r="D42" s="25"/>
      <c r="E42" s="25"/>
      <c r="F42" s="25"/>
    </row>
    <row r="43" spans="1:6" x14ac:dyDescent="0.2">
      <c r="A43" s="680" t="s">
        <v>108</v>
      </c>
      <c r="B43" s="137" t="s">
        <v>20</v>
      </c>
      <c r="C43" s="138">
        <v>1866.9877763267807</v>
      </c>
      <c r="D43" s="25"/>
      <c r="E43" s="25"/>
      <c r="F43" s="25"/>
    </row>
    <row r="44" spans="1:6" x14ac:dyDescent="0.2">
      <c r="A44" s="672"/>
      <c r="B44" s="137" t="s">
        <v>22</v>
      </c>
      <c r="C44" s="138">
        <v>931.40406553802563</v>
      </c>
      <c r="D44" s="147">
        <f>C44+C47</f>
        <v>1133.2484950803337</v>
      </c>
      <c r="E44" s="25"/>
      <c r="F44" s="25"/>
    </row>
    <row r="45" spans="1:6" x14ac:dyDescent="0.2">
      <c r="A45" s="672"/>
      <c r="B45" s="137" t="s">
        <v>23</v>
      </c>
      <c r="C45" s="138">
        <v>935.58371078875359</v>
      </c>
      <c r="D45" s="147">
        <f>C45+C48</f>
        <v>4201.015284493541</v>
      </c>
      <c r="E45" s="25"/>
      <c r="F45" s="25"/>
    </row>
    <row r="46" spans="1:6" x14ac:dyDescent="0.2">
      <c r="A46" s="680" t="s">
        <v>218</v>
      </c>
      <c r="B46" s="137" t="s">
        <v>20</v>
      </c>
      <c r="C46" s="138">
        <v>3467.2760032470956</v>
      </c>
      <c r="D46" s="25"/>
      <c r="E46" s="25"/>
      <c r="F46" s="25"/>
    </row>
    <row r="47" spans="1:6" x14ac:dyDescent="0.2">
      <c r="A47" s="672"/>
      <c r="B47" s="137" t="s">
        <v>22</v>
      </c>
      <c r="C47" s="138">
        <v>201.84442954230798</v>
      </c>
      <c r="D47" s="25"/>
      <c r="E47" s="25"/>
      <c r="F47" s="25"/>
    </row>
    <row r="48" spans="1:6" x14ac:dyDescent="0.2">
      <c r="A48" s="672"/>
      <c r="B48" s="137" t="s">
        <v>23</v>
      </c>
      <c r="C48" s="138">
        <v>3265.4315737047873</v>
      </c>
      <c r="D48" s="25"/>
      <c r="E48" s="25"/>
      <c r="F48" s="25"/>
    </row>
    <row r="49" spans="1:6" x14ac:dyDescent="0.2">
      <c r="A49" s="680" t="s">
        <v>219</v>
      </c>
      <c r="B49" s="137" t="s">
        <v>20</v>
      </c>
      <c r="C49" s="138">
        <v>0</v>
      </c>
      <c r="D49" s="25"/>
      <c r="E49" s="25"/>
      <c r="F49" s="25"/>
    </row>
    <row r="50" spans="1:6" x14ac:dyDescent="0.2">
      <c r="A50" s="672"/>
      <c r="B50" s="137" t="s">
        <v>22</v>
      </c>
      <c r="C50" s="138">
        <v>0</v>
      </c>
      <c r="D50" s="25"/>
      <c r="E50" s="25"/>
      <c r="F50" s="25"/>
    </row>
    <row r="51" spans="1:6" x14ac:dyDescent="0.2">
      <c r="A51" s="672"/>
      <c r="B51" s="137" t="s">
        <v>23</v>
      </c>
      <c r="C51" s="138">
        <v>0</v>
      </c>
      <c r="D51" s="25"/>
      <c r="E51" s="25"/>
      <c r="F51" s="25"/>
    </row>
    <row r="52" spans="1:6" x14ac:dyDescent="0.2">
      <c r="A52" s="680" t="s">
        <v>82</v>
      </c>
      <c r="B52" s="137" t="s">
        <v>20</v>
      </c>
      <c r="C52" s="138">
        <v>38.141762452107201</v>
      </c>
      <c r="D52" s="25"/>
      <c r="E52" s="25"/>
      <c r="F52" s="25"/>
    </row>
    <row r="53" spans="1:6" x14ac:dyDescent="0.2">
      <c r="A53" s="672"/>
      <c r="B53" s="137" t="s">
        <v>22</v>
      </c>
      <c r="C53" s="138">
        <v>19.070881226053601</v>
      </c>
      <c r="D53" s="25"/>
      <c r="E53" s="25"/>
      <c r="F53" s="25"/>
    </row>
    <row r="54" spans="1:6" ht="13.5" thickBot="1" x14ac:dyDescent="0.25">
      <c r="A54" s="681"/>
      <c r="B54" s="144" t="s">
        <v>23</v>
      </c>
      <c r="C54" s="145">
        <v>19.070881226053601</v>
      </c>
      <c r="D54" s="146"/>
      <c r="E54" s="146"/>
      <c r="F54" s="146"/>
    </row>
    <row r="56" spans="1:6" ht="13.5" thickBot="1" x14ac:dyDescent="0.25"/>
    <row r="57" spans="1:6" ht="14.25" thickTop="1" thickBot="1" x14ac:dyDescent="0.25">
      <c r="A57" s="674" t="s">
        <v>331</v>
      </c>
      <c r="B57" s="682"/>
      <c r="C57" s="682"/>
      <c r="D57" s="682"/>
      <c r="E57" s="134" t="s">
        <v>326</v>
      </c>
    </row>
    <row r="58" spans="1:6" x14ac:dyDescent="0.2">
      <c r="A58" s="683" t="s">
        <v>20</v>
      </c>
      <c r="B58" s="135" t="s">
        <v>20</v>
      </c>
      <c r="C58" s="136">
        <v>34982.801394708811</v>
      </c>
    </row>
    <row r="59" spans="1:6" x14ac:dyDescent="0.2">
      <c r="A59" s="672"/>
      <c r="B59" s="137" t="s">
        <v>22</v>
      </c>
      <c r="C59" s="138">
        <v>17838.906111500557</v>
      </c>
    </row>
    <row r="60" spans="1:6" x14ac:dyDescent="0.2">
      <c r="A60" s="672"/>
      <c r="B60" s="137" t="s">
        <v>23</v>
      </c>
      <c r="C60" s="138">
        <v>17143.895283213085</v>
      </c>
    </row>
    <row r="61" spans="1:6" x14ac:dyDescent="0.2">
      <c r="A61" s="680" t="s">
        <v>104</v>
      </c>
      <c r="B61" s="137" t="s">
        <v>20</v>
      </c>
      <c r="C61" s="138">
        <v>214.61034917499973</v>
      </c>
    </row>
    <row r="62" spans="1:6" x14ac:dyDescent="0.2">
      <c r="A62" s="672"/>
      <c r="B62" s="137" t="s">
        <v>22</v>
      </c>
      <c r="C62" s="138">
        <v>195.0640781259998</v>
      </c>
      <c r="D62" s="148">
        <f>C62+C65+C68+C71</f>
        <v>4866.013281335061</v>
      </c>
    </row>
    <row r="63" spans="1:6" x14ac:dyDescent="0.2">
      <c r="A63" s="672"/>
      <c r="B63" s="137" t="s">
        <v>23</v>
      </c>
      <c r="C63" s="138">
        <v>19.546271049000008</v>
      </c>
      <c r="D63" s="148">
        <f>C63+C66+C69+C72</f>
        <v>570.6751725449983</v>
      </c>
    </row>
    <row r="64" spans="1:6" x14ac:dyDescent="0.2">
      <c r="A64" s="680" t="s">
        <v>306</v>
      </c>
      <c r="B64" s="137" t="s">
        <v>20</v>
      </c>
      <c r="C64" s="138">
        <v>824.32256127899461</v>
      </c>
    </row>
    <row r="65" spans="1:4" x14ac:dyDescent="0.2">
      <c r="A65" s="672"/>
      <c r="B65" s="137" t="s">
        <v>22</v>
      </c>
      <c r="C65" s="138">
        <v>629.14656418699633</v>
      </c>
    </row>
    <row r="66" spans="1:4" x14ac:dyDescent="0.2">
      <c r="A66" s="672"/>
      <c r="B66" s="137" t="s">
        <v>23</v>
      </c>
      <c r="C66" s="138">
        <v>195.17599709199936</v>
      </c>
    </row>
    <row r="67" spans="1:4" x14ac:dyDescent="0.2">
      <c r="A67" s="680" t="s">
        <v>330</v>
      </c>
      <c r="B67" s="137" t="s">
        <v>20</v>
      </c>
      <c r="C67" s="138">
        <v>440.60393678299783</v>
      </c>
    </row>
    <row r="68" spans="1:4" x14ac:dyDescent="0.2">
      <c r="A68" s="672"/>
      <c r="B68" s="137" t="s">
        <v>22</v>
      </c>
      <c r="C68" s="138">
        <v>346.45145667199859</v>
      </c>
    </row>
    <row r="69" spans="1:4" x14ac:dyDescent="0.2">
      <c r="A69" s="672"/>
      <c r="B69" s="137" t="s">
        <v>23</v>
      </c>
      <c r="C69" s="138">
        <v>94.152480110999988</v>
      </c>
    </row>
    <row r="70" spans="1:4" x14ac:dyDescent="0.2">
      <c r="A70" s="680" t="s">
        <v>44</v>
      </c>
      <c r="B70" s="137" t="s">
        <v>20</v>
      </c>
      <c r="C70" s="138">
        <v>3957.1516066430686</v>
      </c>
    </row>
    <row r="71" spans="1:4" x14ac:dyDescent="0.2">
      <c r="A71" s="672"/>
      <c r="B71" s="137" t="s">
        <v>22</v>
      </c>
      <c r="C71" s="138">
        <v>3695.3511823500658</v>
      </c>
    </row>
    <row r="72" spans="1:4" x14ac:dyDescent="0.2">
      <c r="A72" s="672"/>
      <c r="B72" s="137" t="s">
        <v>23</v>
      </c>
      <c r="C72" s="138">
        <v>261.80042429299897</v>
      </c>
    </row>
    <row r="73" spans="1:4" x14ac:dyDescent="0.2">
      <c r="A73" s="680" t="s">
        <v>105</v>
      </c>
      <c r="B73" s="137" t="s">
        <v>20</v>
      </c>
      <c r="C73" s="138">
        <v>4240.6886950640201</v>
      </c>
    </row>
    <row r="74" spans="1:4" x14ac:dyDescent="0.2">
      <c r="A74" s="672"/>
      <c r="B74" s="137" t="s">
        <v>22</v>
      </c>
      <c r="C74" s="138">
        <v>2337.5654530170632</v>
      </c>
      <c r="D74" s="148">
        <f>C74+C77+C80</f>
        <v>4193.979085883052</v>
      </c>
    </row>
    <row r="75" spans="1:4" x14ac:dyDescent="0.2">
      <c r="A75" s="672"/>
      <c r="B75" s="137" t="s">
        <v>23</v>
      </c>
      <c r="C75" s="138">
        <v>1903.1232420470424</v>
      </c>
      <c r="D75" s="148">
        <f>C75+C78+C81</f>
        <v>3919.1588967880371</v>
      </c>
    </row>
    <row r="76" spans="1:4" x14ac:dyDescent="0.2">
      <c r="A76" s="680" t="s">
        <v>308</v>
      </c>
      <c r="B76" s="137" t="s">
        <v>20</v>
      </c>
      <c r="C76" s="138">
        <v>1682.5162877860241</v>
      </c>
    </row>
    <row r="77" spans="1:4" x14ac:dyDescent="0.2">
      <c r="A77" s="672"/>
      <c r="B77" s="137" t="s">
        <v>22</v>
      </c>
      <c r="C77" s="138">
        <v>797.83554677899531</v>
      </c>
    </row>
    <row r="78" spans="1:4" x14ac:dyDescent="0.2">
      <c r="A78" s="672"/>
      <c r="B78" s="137" t="s">
        <v>23</v>
      </c>
      <c r="C78" s="138">
        <v>884.68074100699573</v>
      </c>
    </row>
    <row r="79" spans="1:4" x14ac:dyDescent="0.2">
      <c r="A79" s="680" t="s">
        <v>309</v>
      </c>
      <c r="B79" s="137" t="s">
        <v>20</v>
      </c>
      <c r="C79" s="138">
        <v>2189.9329998210555</v>
      </c>
    </row>
    <row r="80" spans="1:4" x14ac:dyDescent="0.2">
      <c r="A80" s="672"/>
      <c r="B80" s="137" t="s">
        <v>22</v>
      </c>
      <c r="C80" s="138">
        <v>1058.5780860869936</v>
      </c>
    </row>
    <row r="81" spans="1:4" x14ac:dyDescent="0.2">
      <c r="A81" s="672"/>
      <c r="B81" s="137" t="s">
        <v>23</v>
      </c>
      <c r="C81" s="138">
        <v>1131.354913733999</v>
      </c>
    </row>
    <row r="82" spans="1:4" x14ac:dyDescent="0.2">
      <c r="A82" s="680" t="s">
        <v>307</v>
      </c>
      <c r="B82" s="137" t="s">
        <v>20</v>
      </c>
      <c r="C82" s="138">
        <v>1477.6997402860138</v>
      </c>
    </row>
    <row r="83" spans="1:4" x14ac:dyDescent="0.2">
      <c r="A83" s="672"/>
      <c r="B83" s="137" t="s">
        <v>22</v>
      </c>
      <c r="C83" s="138">
        <v>977.10020495799415</v>
      </c>
      <c r="D83" s="148">
        <f>C83+C86</f>
        <v>1423.9613107519915</v>
      </c>
    </row>
    <row r="84" spans="1:4" x14ac:dyDescent="0.2">
      <c r="A84" s="672"/>
      <c r="B84" s="137" t="s">
        <v>23</v>
      </c>
      <c r="C84" s="138">
        <v>500.59953532799739</v>
      </c>
      <c r="D84" s="148">
        <f>C84+C87</f>
        <v>788.6744190619961</v>
      </c>
    </row>
    <row r="85" spans="1:4" x14ac:dyDescent="0.2">
      <c r="A85" s="680" t="s">
        <v>310</v>
      </c>
      <c r="B85" s="137" t="s">
        <v>20</v>
      </c>
      <c r="C85" s="138">
        <v>734.93598952799482</v>
      </c>
    </row>
    <row r="86" spans="1:4" x14ac:dyDescent="0.2">
      <c r="A86" s="672"/>
      <c r="B86" s="137" t="s">
        <v>22</v>
      </c>
      <c r="C86" s="138">
        <v>446.86110579399735</v>
      </c>
    </row>
    <row r="87" spans="1:4" x14ac:dyDescent="0.2">
      <c r="A87" s="672"/>
      <c r="B87" s="137" t="s">
        <v>23</v>
      </c>
      <c r="C87" s="138">
        <v>288.07488373399872</v>
      </c>
    </row>
    <row r="88" spans="1:4" x14ac:dyDescent="0.2">
      <c r="A88" s="680" t="s">
        <v>89</v>
      </c>
      <c r="B88" s="137" t="s">
        <v>20</v>
      </c>
      <c r="C88" s="138">
        <v>3637.785849779088</v>
      </c>
    </row>
    <row r="89" spans="1:4" x14ac:dyDescent="0.2">
      <c r="A89" s="672"/>
      <c r="B89" s="137" t="s">
        <v>22</v>
      </c>
      <c r="C89" s="138">
        <v>1270.7959151590039</v>
      </c>
      <c r="D89" s="148">
        <f>C89+C92+C95+C98</f>
        <v>3831.5344261649966</v>
      </c>
    </row>
    <row r="90" spans="1:4" x14ac:dyDescent="0.2">
      <c r="A90" s="672"/>
      <c r="B90" s="137" t="s">
        <v>23</v>
      </c>
      <c r="C90" s="138">
        <v>2366.9899346200655</v>
      </c>
      <c r="D90" s="148">
        <f>C90+C93+C96+C99</f>
        <v>4736.3523842730783</v>
      </c>
    </row>
    <row r="91" spans="1:4" x14ac:dyDescent="0.2">
      <c r="A91" s="680" t="s">
        <v>311</v>
      </c>
      <c r="B91" s="137" t="s">
        <v>20</v>
      </c>
      <c r="C91" s="138">
        <v>538.21291894099659</v>
      </c>
    </row>
    <row r="92" spans="1:4" x14ac:dyDescent="0.2">
      <c r="A92" s="672"/>
      <c r="B92" s="137" t="s">
        <v>22</v>
      </c>
      <c r="C92" s="138">
        <v>295.32216714999851</v>
      </c>
    </row>
    <row r="93" spans="1:4" x14ac:dyDescent="0.2">
      <c r="A93" s="672"/>
      <c r="B93" s="137" t="s">
        <v>23</v>
      </c>
      <c r="C93" s="138">
        <v>242.89075179099916</v>
      </c>
    </row>
    <row r="94" spans="1:4" x14ac:dyDescent="0.2">
      <c r="A94" s="680" t="s">
        <v>312</v>
      </c>
      <c r="B94" s="137" t="s">
        <v>20</v>
      </c>
      <c r="C94" s="138">
        <v>2580.6347290130643</v>
      </c>
    </row>
    <row r="95" spans="1:4" x14ac:dyDescent="0.2">
      <c r="A95" s="672"/>
      <c r="B95" s="137" t="s">
        <v>22</v>
      </c>
      <c r="C95" s="138">
        <v>1086.2211121239936</v>
      </c>
    </row>
    <row r="96" spans="1:4" x14ac:dyDescent="0.2">
      <c r="A96" s="672"/>
      <c r="B96" s="137" t="s">
        <v>23</v>
      </c>
      <c r="C96" s="138">
        <v>1494.4136168890179</v>
      </c>
    </row>
    <row r="97" spans="1:4" x14ac:dyDescent="0.2">
      <c r="A97" s="680" t="s">
        <v>313</v>
      </c>
      <c r="B97" s="137" t="s">
        <v>20</v>
      </c>
      <c r="C97" s="138">
        <v>1811.253312705041</v>
      </c>
    </row>
    <row r="98" spans="1:4" x14ac:dyDescent="0.2">
      <c r="A98" s="672"/>
      <c r="B98" s="137" t="s">
        <v>22</v>
      </c>
      <c r="C98" s="138">
        <v>1179.1952317320006</v>
      </c>
    </row>
    <row r="99" spans="1:4" x14ac:dyDescent="0.2">
      <c r="A99" s="672"/>
      <c r="B99" s="137" t="s">
        <v>23</v>
      </c>
      <c r="C99" s="138">
        <v>632.0580809729953</v>
      </c>
    </row>
    <row r="100" spans="1:4" x14ac:dyDescent="0.2">
      <c r="A100" s="680" t="s">
        <v>314</v>
      </c>
      <c r="B100" s="137" t="s">
        <v>20</v>
      </c>
      <c r="C100" s="138">
        <v>2852.5967452170635</v>
      </c>
    </row>
    <row r="101" spans="1:4" x14ac:dyDescent="0.2">
      <c r="A101" s="672"/>
      <c r="B101" s="137" t="s">
        <v>22</v>
      </c>
      <c r="C101" s="138">
        <v>1527.1428923810151</v>
      </c>
    </row>
    <row r="102" spans="1:4" x14ac:dyDescent="0.2">
      <c r="A102" s="672"/>
      <c r="B102" s="137" t="s">
        <v>23</v>
      </c>
      <c r="C102" s="138">
        <v>1325.4538528360047</v>
      </c>
    </row>
    <row r="103" spans="1:4" x14ac:dyDescent="0.2">
      <c r="A103" s="680" t="s">
        <v>315</v>
      </c>
      <c r="B103" s="137" t="s">
        <v>20</v>
      </c>
      <c r="C103" s="138">
        <v>1459.9062315260182</v>
      </c>
    </row>
    <row r="104" spans="1:4" x14ac:dyDescent="0.2">
      <c r="A104" s="672"/>
      <c r="B104" s="137" t="s">
        <v>22</v>
      </c>
      <c r="C104" s="138">
        <v>368.42008933199781</v>
      </c>
      <c r="D104" s="148">
        <f>C104+C107</f>
        <v>694.79183337199606</v>
      </c>
    </row>
    <row r="105" spans="1:4" x14ac:dyDescent="0.2">
      <c r="A105" s="672"/>
      <c r="B105" s="137" t="s">
        <v>23</v>
      </c>
      <c r="C105" s="138">
        <v>1091.4861421939963</v>
      </c>
      <c r="D105" s="148">
        <f>C105+C108</f>
        <v>2059.1902757539897</v>
      </c>
    </row>
    <row r="106" spans="1:4" x14ac:dyDescent="0.2">
      <c r="A106" s="680" t="s">
        <v>316</v>
      </c>
      <c r="B106" s="137" t="s">
        <v>20</v>
      </c>
      <c r="C106" s="138">
        <v>1294.0758776000084</v>
      </c>
    </row>
    <row r="107" spans="1:4" x14ac:dyDescent="0.2">
      <c r="A107" s="672"/>
      <c r="B107" s="137" t="s">
        <v>22</v>
      </c>
      <c r="C107" s="138">
        <v>326.3717440399983</v>
      </c>
    </row>
    <row r="108" spans="1:4" x14ac:dyDescent="0.2">
      <c r="A108" s="672"/>
      <c r="B108" s="137" t="s">
        <v>23</v>
      </c>
      <c r="C108" s="138">
        <v>967.70413355999347</v>
      </c>
    </row>
    <row r="109" spans="1:4" x14ac:dyDescent="0.2">
      <c r="A109" s="680" t="s">
        <v>317</v>
      </c>
      <c r="B109" s="137" t="s">
        <v>20</v>
      </c>
      <c r="C109" s="138">
        <v>972.37261346099365</v>
      </c>
    </row>
    <row r="110" spans="1:4" x14ac:dyDescent="0.2">
      <c r="A110" s="672"/>
      <c r="B110" s="137" t="s">
        <v>22</v>
      </c>
      <c r="C110" s="138">
        <v>638.81126564799638</v>
      </c>
      <c r="D110" s="148">
        <f>C110+C113+C116+C119</f>
        <v>1252.3271267799933</v>
      </c>
    </row>
    <row r="111" spans="1:4" x14ac:dyDescent="0.2">
      <c r="A111" s="672"/>
      <c r="B111" s="137" t="s">
        <v>23</v>
      </c>
      <c r="C111" s="138">
        <v>333.56134781299863</v>
      </c>
      <c r="D111" s="148">
        <f>C111+C114+C117+C120</f>
        <v>3693.1842010290452</v>
      </c>
    </row>
    <row r="112" spans="1:4" x14ac:dyDescent="0.2">
      <c r="A112" s="680" t="s">
        <v>318</v>
      </c>
      <c r="B112" s="137" t="s">
        <v>20</v>
      </c>
      <c r="C112" s="138">
        <v>946.75641496999276</v>
      </c>
    </row>
    <row r="113" spans="1:5" x14ac:dyDescent="0.2">
      <c r="A113" s="672"/>
      <c r="B113" s="137" t="s">
        <v>22</v>
      </c>
      <c r="C113" s="138">
        <v>375.25416032799768</v>
      </c>
    </row>
    <row r="114" spans="1:5" x14ac:dyDescent="0.2">
      <c r="A114" s="672"/>
      <c r="B114" s="137" t="s">
        <v>23</v>
      </c>
      <c r="C114" s="138">
        <v>571.50225464199559</v>
      </c>
    </row>
    <row r="115" spans="1:5" x14ac:dyDescent="0.2">
      <c r="A115" s="680" t="s">
        <v>319</v>
      </c>
      <c r="B115" s="137" t="s">
        <v>20</v>
      </c>
      <c r="C115" s="138">
        <v>3022.296345394052</v>
      </c>
    </row>
    <row r="116" spans="1:5" x14ac:dyDescent="0.2">
      <c r="A116" s="672"/>
      <c r="B116" s="137" t="s">
        <v>22</v>
      </c>
      <c r="C116" s="138">
        <v>237.25298170299919</v>
      </c>
    </row>
    <row r="117" spans="1:5" x14ac:dyDescent="0.2">
      <c r="A117" s="672"/>
      <c r="B117" s="137" t="s">
        <v>23</v>
      </c>
      <c r="C117" s="138">
        <v>2785.0433636910507</v>
      </c>
    </row>
    <row r="118" spans="1:5" x14ac:dyDescent="0.2">
      <c r="A118" s="680" t="s">
        <v>219</v>
      </c>
      <c r="B118" s="137" t="s">
        <v>20</v>
      </c>
      <c r="C118" s="138">
        <v>4.0859539839999997</v>
      </c>
    </row>
    <row r="119" spans="1:5" x14ac:dyDescent="0.2">
      <c r="A119" s="672"/>
      <c r="B119" s="137" t="s">
        <v>22</v>
      </c>
      <c r="C119" s="138">
        <v>1.0087191010000001</v>
      </c>
    </row>
    <row r="120" spans="1:5" x14ac:dyDescent="0.2">
      <c r="A120" s="672"/>
      <c r="B120" s="137" t="s">
        <v>23</v>
      </c>
      <c r="C120" s="138">
        <v>3.077234883</v>
      </c>
    </row>
    <row r="121" spans="1:5" ht="13.5" thickBot="1" x14ac:dyDescent="0.25">
      <c r="A121" s="671" t="s">
        <v>82</v>
      </c>
      <c r="B121" s="137" t="s">
        <v>20</v>
      </c>
      <c r="C121" s="138">
        <v>100.362235759</v>
      </c>
    </row>
    <row r="122" spans="1:5" ht="13.5" thickTop="1" x14ac:dyDescent="0.2">
      <c r="A122" s="672"/>
      <c r="B122" s="137" t="s">
        <v>22</v>
      </c>
      <c r="C122" s="138">
        <v>49.156154832999995</v>
      </c>
    </row>
    <row r="123" spans="1:5" ht="13.5" thickBot="1" x14ac:dyDescent="0.25">
      <c r="A123" s="673"/>
      <c r="B123" s="139" t="s">
        <v>23</v>
      </c>
      <c r="C123" s="140">
        <v>51.20608092600002</v>
      </c>
    </row>
    <row r="124" spans="1:5" ht="13.5" thickTop="1" x14ac:dyDescent="0.2"/>
    <row r="126" spans="1:5" ht="13.5" thickBot="1" x14ac:dyDescent="0.25"/>
    <row r="127" spans="1:5" ht="14.25" thickTop="1" thickBot="1" x14ac:dyDescent="0.25">
      <c r="A127" s="674" t="s">
        <v>176</v>
      </c>
      <c r="B127" s="675"/>
      <c r="C127" s="677" t="s">
        <v>325</v>
      </c>
      <c r="D127" s="678"/>
      <c r="E127" s="678"/>
    </row>
    <row r="128" spans="1:5" x14ac:dyDescent="0.2">
      <c r="A128" s="672"/>
      <c r="B128" s="672"/>
      <c r="C128" s="149" t="s">
        <v>20</v>
      </c>
      <c r="D128" s="149" t="s">
        <v>22</v>
      </c>
      <c r="E128" s="149" t="s">
        <v>23</v>
      </c>
    </row>
    <row r="129" spans="1:8" ht="13.5" thickBot="1" x14ac:dyDescent="0.25">
      <c r="A129" s="676"/>
      <c r="B129" s="676"/>
      <c r="C129" s="150" t="s">
        <v>326</v>
      </c>
      <c r="D129" s="150" t="s">
        <v>326</v>
      </c>
      <c r="E129" s="150" t="s">
        <v>326</v>
      </c>
    </row>
    <row r="130" spans="1:8" ht="13.5" thickBot="1" x14ac:dyDescent="0.25">
      <c r="A130" s="679" t="s">
        <v>329</v>
      </c>
      <c r="B130" s="135" t="s">
        <v>20</v>
      </c>
      <c r="C130" s="136">
        <v>34982.801394708811</v>
      </c>
      <c r="D130" s="136">
        <v>17838.906111500557</v>
      </c>
      <c r="E130" s="136">
        <v>17143.895283213085</v>
      </c>
      <c r="F130" s="148"/>
    </row>
    <row r="131" spans="1:8" ht="13.5" thickTop="1" x14ac:dyDescent="0.2">
      <c r="A131" s="672"/>
      <c r="B131" s="137" t="s">
        <v>104</v>
      </c>
      <c r="C131" s="138">
        <v>214.61034917499973</v>
      </c>
      <c r="D131" s="138">
        <v>195.0640781259998</v>
      </c>
      <c r="E131" s="138">
        <v>19.546271049000008</v>
      </c>
      <c r="F131" s="148">
        <f>D131+D132+D133+D134</f>
        <v>4866.013281335061</v>
      </c>
      <c r="G131" s="148">
        <f>E131+E132+E133+E134</f>
        <v>570.6751725449983</v>
      </c>
      <c r="H131" s="148">
        <f>F131+G131</f>
        <v>5436.6884538800596</v>
      </c>
    </row>
    <row r="132" spans="1:8" ht="22.5" x14ac:dyDescent="0.2">
      <c r="A132" s="672"/>
      <c r="B132" s="137" t="s">
        <v>306</v>
      </c>
      <c r="C132" s="138">
        <v>824.32256127899461</v>
      </c>
      <c r="D132" s="138">
        <v>629.14656418699633</v>
      </c>
      <c r="E132" s="138">
        <v>195.17599709199936</v>
      </c>
      <c r="F132" s="148"/>
      <c r="H132" s="148">
        <f t="shared" ref="H132:H147" si="0">F132+G132</f>
        <v>0</v>
      </c>
    </row>
    <row r="133" spans="1:8" ht="45" x14ac:dyDescent="0.2">
      <c r="A133" s="672"/>
      <c r="B133" s="137" t="s">
        <v>330</v>
      </c>
      <c r="C133" s="138">
        <v>440.60393678299783</v>
      </c>
      <c r="D133" s="138">
        <v>346.45145667199859</v>
      </c>
      <c r="E133" s="138">
        <v>94.152480110999988</v>
      </c>
      <c r="F133" s="148"/>
      <c r="H133" s="148">
        <f t="shared" si="0"/>
        <v>0</v>
      </c>
    </row>
    <row r="134" spans="1:8" x14ac:dyDescent="0.2">
      <c r="A134" s="672"/>
      <c r="B134" s="137" t="s">
        <v>44</v>
      </c>
      <c r="C134" s="138">
        <v>3957.1516066430686</v>
      </c>
      <c r="D134" s="138">
        <v>3695.3511823500658</v>
      </c>
      <c r="E134" s="138">
        <v>261.80042429299897</v>
      </c>
      <c r="F134" s="148"/>
      <c r="H134" s="148">
        <f t="shared" si="0"/>
        <v>0</v>
      </c>
    </row>
    <row r="135" spans="1:8" x14ac:dyDescent="0.2">
      <c r="A135" s="672"/>
      <c r="B135" s="137" t="s">
        <v>105</v>
      </c>
      <c r="C135" s="138">
        <v>4240.6886950640201</v>
      </c>
      <c r="D135" s="138">
        <v>2337.5654530170632</v>
      </c>
      <c r="E135" s="138">
        <v>1903.1232420470424</v>
      </c>
      <c r="F135" s="148">
        <f>D135+D136+D137</f>
        <v>4193.979085883052</v>
      </c>
      <c r="G135" s="148">
        <f>E135+E136+E137</f>
        <v>3919.1588967880371</v>
      </c>
      <c r="H135" s="148">
        <f t="shared" si="0"/>
        <v>8113.137982671089</v>
      </c>
    </row>
    <row r="136" spans="1:8" x14ac:dyDescent="0.2">
      <c r="A136" s="672"/>
      <c r="B136" s="137" t="s">
        <v>308</v>
      </c>
      <c r="C136" s="138">
        <v>1682.5162877860241</v>
      </c>
      <c r="D136" s="138">
        <v>797.83554677899531</v>
      </c>
      <c r="E136" s="138">
        <v>884.68074100699573</v>
      </c>
      <c r="F136" s="148"/>
      <c r="H136" s="148">
        <f t="shared" si="0"/>
        <v>0</v>
      </c>
    </row>
    <row r="137" spans="1:8" ht="22.5" x14ac:dyDescent="0.2">
      <c r="A137" s="672"/>
      <c r="B137" s="137" t="s">
        <v>309</v>
      </c>
      <c r="C137" s="138">
        <v>2189.9329998210555</v>
      </c>
      <c r="D137" s="138">
        <v>1058.5780860869936</v>
      </c>
      <c r="E137" s="138">
        <v>1131.354913733999</v>
      </c>
      <c r="F137" s="148"/>
      <c r="H137" s="148">
        <f t="shared" si="0"/>
        <v>0</v>
      </c>
    </row>
    <row r="138" spans="1:8" ht="22.5" x14ac:dyDescent="0.2">
      <c r="A138" s="672"/>
      <c r="B138" s="137" t="s">
        <v>307</v>
      </c>
      <c r="C138" s="138">
        <v>1477.6997402860138</v>
      </c>
      <c r="D138" s="138">
        <v>977.10020495799415</v>
      </c>
      <c r="E138" s="138">
        <v>500.59953532799739</v>
      </c>
      <c r="F138" s="148">
        <f>D138+D139</f>
        <v>1423.9613107519915</v>
      </c>
      <c r="G138" s="148">
        <f>E138+E139</f>
        <v>788.6744190619961</v>
      </c>
      <c r="H138" s="148">
        <f t="shared" si="0"/>
        <v>2212.6357298139874</v>
      </c>
    </row>
    <row r="139" spans="1:8" ht="22.5" x14ac:dyDescent="0.2">
      <c r="A139" s="672"/>
      <c r="B139" s="137" t="s">
        <v>310</v>
      </c>
      <c r="C139" s="138">
        <v>734.93598952799482</v>
      </c>
      <c r="D139" s="138">
        <v>446.86110579399735</v>
      </c>
      <c r="E139" s="138">
        <v>288.07488373399872</v>
      </c>
      <c r="F139" s="148"/>
      <c r="H139" s="148">
        <f t="shared" si="0"/>
        <v>0</v>
      </c>
    </row>
    <row r="140" spans="1:8" x14ac:dyDescent="0.2">
      <c r="A140" s="672"/>
      <c r="B140" s="137" t="s">
        <v>89</v>
      </c>
      <c r="C140" s="138">
        <v>3637.785849779088</v>
      </c>
      <c r="D140" s="138">
        <v>1270.7959151590039</v>
      </c>
      <c r="E140" s="138">
        <v>2366.9899346200655</v>
      </c>
      <c r="F140" s="148">
        <f>D140+D141+D142+D143</f>
        <v>3831.5344261649966</v>
      </c>
      <c r="G140" s="148">
        <f>E140+E141+E142+E143</f>
        <v>4736.3523842730783</v>
      </c>
      <c r="H140" s="148">
        <f t="shared" si="0"/>
        <v>8567.8868104380745</v>
      </c>
    </row>
    <row r="141" spans="1:8" x14ac:dyDescent="0.2">
      <c r="A141" s="672"/>
      <c r="B141" s="137" t="s">
        <v>311</v>
      </c>
      <c r="C141" s="138">
        <v>538.21291894099659</v>
      </c>
      <c r="D141" s="138">
        <v>295.32216714999851</v>
      </c>
      <c r="E141" s="138">
        <v>242.89075179099916</v>
      </c>
      <c r="F141" s="148"/>
      <c r="H141" s="148">
        <f t="shared" si="0"/>
        <v>0</v>
      </c>
    </row>
    <row r="142" spans="1:8" ht="22.5" x14ac:dyDescent="0.2">
      <c r="A142" s="672"/>
      <c r="B142" s="137" t="s">
        <v>312</v>
      </c>
      <c r="C142" s="138">
        <v>2580.6347290130643</v>
      </c>
      <c r="D142" s="138">
        <v>1086.2211121239936</v>
      </c>
      <c r="E142" s="138">
        <v>1494.4136168890179</v>
      </c>
      <c r="F142" s="148"/>
      <c r="H142" s="148">
        <f t="shared" si="0"/>
        <v>0</v>
      </c>
    </row>
    <row r="143" spans="1:8" ht="33.75" x14ac:dyDescent="0.2">
      <c r="A143" s="672"/>
      <c r="B143" s="137" t="s">
        <v>313</v>
      </c>
      <c r="C143" s="138">
        <v>1811.253312705041</v>
      </c>
      <c r="D143" s="138">
        <v>1179.1952317320006</v>
      </c>
      <c r="E143" s="138">
        <v>632.0580809729953</v>
      </c>
      <c r="F143" s="148"/>
      <c r="H143" s="148">
        <f t="shared" si="0"/>
        <v>0</v>
      </c>
    </row>
    <row r="144" spans="1:8" ht="22.5" x14ac:dyDescent="0.2">
      <c r="A144" s="672"/>
      <c r="B144" s="137" t="s">
        <v>314</v>
      </c>
      <c r="C144" s="138">
        <v>2852.5967452170635</v>
      </c>
      <c r="D144" s="138">
        <v>1527.1428923810151</v>
      </c>
      <c r="E144" s="138">
        <v>1325.4538528360047</v>
      </c>
      <c r="F144" s="148">
        <f>D144</f>
        <v>1527.1428923810151</v>
      </c>
      <c r="G144" s="148">
        <f>E144</f>
        <v>1325.4538528360047</v>
      </c>
      <c r="H144" s="148">
        <f t="shared" si="0"/>
        <v>2852.5967452170198</v>
      </c>
    </row>
    <row r="145" spans="1:8" x14ac:dyDescent="0.2">
      <c r="A145" s="672"/>
      <c r="B145" s="137" t="s">
        <v>315</v>
      </c>
      <c r="C145" s="138">
        <v>1459.9062315260182</v>
      </c>
      <c r="D145" s="138">
        <v>368.42008933199781</v>
      </c>
      <c r="E145" s="138">
        <v>1091.4861421939963</v>
      </c>
      <c r="F145" s="148">
        <f>D145+D146</f>
        <v>694.79183337199606</v>
      </c>
      <c r="G145" s="148">
        <f>E145+E146</f>
        <v>2059.1902757539897</v>
      </c>
      <c r="H145" s="148">
        <f t="shared" si="0"/>
        <v>2753.9821091259855</v>
      </c>
    </row>
    <row r="146" spans="1:8" ht="22.5" x14ac:dyDescent="0.2">
      <c r="A146" s="672"/>
      <c r="B146" s="137" t="s">
        <v>316</v>
      </c>
      <c r="C146" s="138">
        <v>1294.0758776000084</v>
      </c>
      <c r="D146" s="138">
        <v>326.3717440399983</v>
      </c>
      <c r="E146" s="138">
        <v>967.70413355999347</v>
      </c>
      <c r="F146" s="148"/>
      <c r="H146" s="148">
        <f t="shared" si="0"/>
        <v>0</v>
      </c>
    </row>
    <row r="147" spans="1:8" ht="22.5" x14ac:dyDescent="0.2">
      <c r="A147" s="672"/>
      <c r="B147" s="137" t="s">
        <v>317</v>
      </c>
      <c r="C147" s="138">
        <v>972.37261346099365</v>
      </c>
      <c r="D147" s="138">
        <v>638.81126564799638</v>
      </c>
      <c r="E147" s="138">
        <v>333.56134781299863</v>
      </c>
      <c r="F147" s="148">
        <f>D147+D148+D149+D150</f>
        <v>1252.3271267799933</v>
      </c>
      <c r="G147" s="148">
        <f>E147+E148+E149+E150</f>
        <v>3693.1842010290452</v>
      </c>
      <c r="H147" s="148">
        <f t="shared" si="0"/>
        <v>4945.5113278090384</v>
      </c>
    </row>
    <row r="148" spans="1:8" x14ac:dyDescent="0.2">
      <c r="A148" s="672"/>
      <c r="B148" s="137" t="s">
        <v>318</v>
      </c>
      <c r="C148" s="138">
        <v>946.75641496999276</v>
      </c>
      <c r="D148" s="138">
        <v>375.25416032799768</v>
      </c>
      <c r="E148" s="138">
        <v>571.50225464199559</v>
      </c>
      <c r="F148" s="148"/>
    </row>
    <row r="149" spans="1:8" ht="22.5" x14ac:dyDescent="0.2">
      <c r="A149" s="672"/>
      <c r="B149" s="137" t="s">
        <v>319</v>
      </c>
      <c r="C149" s="138">
        <v>3022.296345394052</v>
      </c>
      <c r="D149" s="138">
        <v>237.25298170299919</v>
      </c>
      <c r="E149" s="138">
        <v>2785.0433636910507</v>
      </c>
      <c r="F149" s="148"/>
    </row>
    <row r="150" spans="1:8" ht="22.5" x14ac:dyDescent="0.2">
      <c r="A150" s="672"/>
      <c r="B150" s="137" t="s">
        <v>219</v>
      </c>
      <c r="C150" s="138">
        <v>4.0859539839999997</v>
      </c>
      <c r="D150" s="138">
        <v>1.0087191010000001</v>
      </c>
      <c r="E150" s="138">
        <v>3.077234883</v>
      </c>
      <c r="F150" s="148"/>
    </row>
    <row r="151" spans="1:8" ht="13.5" thickBot="1" x14ac:dyDescent="0.25">
      <c r="A151" s="673"/>
      <c r="B151" s="139" t="s">
        <v>82</v>
      </c>
      <c r="C151" s="140">
        <v>100.362235759</v>
      </c>
      <c r="D151" s="140">
        <v>49.156154832999995</v>
      </c>
      <c r="E151" s="140">
        <v>51.20608092600002</v>
      </c>
      <c r="F151" s="148"/>
    </row>
    <row r="152" spans="1:8" x14ac:dyDescent="0.2">
      <c r="D152" s="148">
        <f>SUM(D131:D151)</f>
        <v>17838.906111501106</v>
      </c>
      <c r="E152" s="148">
        <f>SUM(E131:E151)</f>
        <v>17143.895283213147</v>
      </c>
      <c r="F152" s="148">
        <f>SUM(F131:F151)</f>
        <v>17789.749956668107</v>
      </c>
    </row>
  </sheetData>
  <customSheetViews>
    <customSheetView guid="{F1F7BD3E-FC2C-462F-A022-5270024FE9F6}">
      <selection activeCell="B40" sqref="B40"/>
      <pageMargins left="0.75" right="0.75" top="1" bottom="1" header="0.5" footer="0.5"/>
      <pageSetup orientation="portrait" r:id="rId1"/>
      <headerFooter alignWithMargins="0"/>
    </customSheetView>
    <customSheetView guid="{2C045F60-6AB2-44F0-B91E-AB5C1A883BD2}">
      <selection activeCell="B40" sqref="B40"/>
      <pageMargins left="0.75" right="0.75" top="1" bottom="1" header="0.5" footer="0.5"/>
      <pageSetup orientation="portrait" r:id="rId2"/>
      <headerFooter alignWithMargins="0"/>
    </customSheetView>
  </customSheetViews>
  <mergeCells count="43">
    <mergeCell ref="A4:A6"/>
    <mergeCell ref="A7:A9"/>
    <mergeCell ref="A10:A12"/>
    <mergeCell ref="A13:A15"/>
    <mergeCell ref="A91:A93"/>
    <mergeCell ref="A16:A18"/>
    <mergeCell ref="A19:A21"/>
    <mergeCell ref="A22:A24"/>
    <mergeCell ref="A85:A87"/>
    <mergeCell ref="A88:A90"/>
    <mergeCell ref="A25:A27"/>
    <mergeCell ref="A28:A30"/>
    <mergeCell ref="A31:A33"/>
    <mergeCell ref="A79:A81"/>
    <mergeCell ref="A82:A84"/>
    <mergeCell ref="A34:A36"/>
    <mergeCell ref="A37:A39"/>
    <mergeCell ref="A40:A42"/>
    <mergeCell ref="A73:A75"/>
    <mergeCell ref="A76:A78"/>
    <mergeCell ref="A67:A69"/>
    <mergeCell ref="A43:A45"/>
    <mergeCell ref="A46:A48"/>
    <mergeCell ref="A49:A51"/>
    <mergeCell ref="A70:A72"/>
    <mergeCell ref="A52:A54"/>
    <mergeCell ref="A57:D57"/>
    <mergeCell ref="A58:A60"/>
    <mergeCell ref="A61:A63"/>
    <mergeCell ref="A64:A66"/>
    <mergeCell ref="A103:A105"/>
    <mergeCell ref="A106:A108"/>
    <mergeCell ref="A109:A111"/>
    <mergeCell ref="A94:A96"/>
    <mergeCell ref="A97:A99"/>
    <mergeCell ref="A100:A102"/>
    <mergeCell ref="A121:A123"/>
    <mergeCell ref="A127:B129"/>
    <mergeCell ref="C127:E127"/>
    <mergeCell ref="A130:A151"/>
    <mergeCell ref="A112:A114"/>
    <mergeCell ref="A115:A117"/>
    <mergeCell ref="A118:A120"/>
  </mergeCells>
  <phoneticPr fontId="8" type="noConversion"/>
  <pageMargins left="0.75" right="0.75" top="1" bottom="1" header="0.5" footer="0.5"/>
  <pageSetup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79"/>
  <sheetViews>
    <sheetView topLeftCell="A49" workbookViewId="0">
      <selection activeCell="B40" sqref="B40"/>
    </sheetView>
  </sheetViews>
  <sheetFormatPr defaultRowHeight="12.75" x14ac:dyDescent="0.2"/>
  <sheetData>
    <row r="4" spans="1:16" x14ac:dyDescent="0.2">
      <c r="A4" s="691" t="s">
        <v>187</v>
      </c>
      <c r="B4" s="691"/>
      <c r="C4" s="691"/>
      <c r="D4" s="691"/>
      <c r="E4" s="691"/>
      <c r="F4" s="691"/>
      <c r="G4" s="691"/>
    </row>
    <row r="6" spans="1:16" x14ac:dyDescent="0.2">
      <c r="A6" s="82" t="s">
        <v>188</v>
      </c>
      <c r="B6" s="690" t="s">
        <v>20</v>
      </c>
      <c r="C6" s="690"/>
      <c r="D6" s="692" t="s">
        <v>22</v>
      </c>
      <c r="E6" s="692"/>
      <c r="F6" s="690" t="s">
        <v>23</v>
      </c>
      <c r="G6" s="690"/>
      <c r="H6" s="45"/>
      <c r="I6" s="690" t="s">
        <v>189</v>
      </c>
      <c r="J6" s="690"/>
      <c r="M6" t="s">
        <v>205</v>
      </c>
    </row>
    <row r="7" spans="1:16" x14ac:dyDescent="0.2">
      <c r="A7" s="71"/>
      <c r="B7" s="83" t="s">
        <v>190</v>
      </c>
      <c r="C7" s="83" t="s">
        <v>191</v>
      </c>
      <c r="D7" s="83" t="s">
        <v>190</v>
      </c>
      <c r="E7" s="83" t="s">
        <v>191</v>
      </c>
      <c r="F7" s="83" t="s">
        <v>190</v>
      </c>
      <c r="G7" s="83" t="s">
        <v>191</v>
      </c>
      <c r="H7" s="75"/>
      <c r="I7" s="70" t="s">
        <v>22</v>
      </c>
      <c r="J7" s="70" t="s">
        <v>23</v>
      </c>
      <c r="M7" t="s">
        <v>176</v>
      </c>
    </row>
    <row r="8" spans="1:16" x14ac:dyDescent="0.2">
      <c r="A8" s="84"/>
      <c r="B8" s="84"/>
      <c r="C8" s="84"/>
      <c r="D8" s="84"/>
      <c r="E8" s="84"/>
      <c r="F8" s="84"/>
      <c r="G8" s="84"/>
      <c r="N8" t="s">
        <v>20</v>
      </c>
      <c r="O8" t="s">
        <v>22</v>
      </c>
      <c r="P8" t="s">
        <v>23</v>
      </c>
    </row>
    <row r="9" spans="1:16" x14ac:dyDescent="0.2">
      <c r="A9" s="69" t="s">
        <v>20</v>
      </c>
      <c r="B9" s="81">
        <f t="shared" ref="B9:G9" si="0">SUM(B11:B24)</f>
        <v>52830</v>
      </c>
      <c r="C9" s="85">
        <f t="shared" si="0"/>
        <v>3707.3684210526317</v>
      </c>
      <c r="D9" s="81">
        <f t="shared" si="0"/>
        <v>26255</v>
      </c>
      <c r="E9" s="85">
        <f t="shared" si="0"/>
        <v>3201.8292682926826</v>
      </c>
      <c r="F9" s="81">
        <f t="shared" si="0"/>
        <v>26575</v>
      </c>
      <c r="G9" s="85">
        <f t="shared" si="0"/>
        <v>4392.5619834710742</v>
      </c>
      <c r="I9" s="85">
        <f>(D9/B9)*100</f>
        <v>49.697141775506346</v>
      </c>
      <c r="J9" s="85">
        <f>(F9/B9)*100</f>
        <v>50.302858224493662</v>
      </c>
    </row>
    <row r="10" spans="1:16" x14ac:dyDescent="0.2">
      <c r="A10" s="25"/>
      <c r="B10" s="25"/>
      <c r="C10" s="86"/>
      <c r="D10" s="25"/>
      <c r="E10" s="86"/>
      <c r="F10" s="25"/>
      <c r="G10" s="86"/>
    </row>
    <row r="11" spans="1:16" x14ac:dyDescent="0.2">
      <c r="A11" s="74" t="s">
        <v>192</v>
      </c>
      <c r="B11" s="64">
        <f t="shared" ref="B11:B24" si="1">+D11+F11</f>
        <v>3930</v>
      </c>
      <c r="C11" s="86">
        <f t="shared" ref="C11:C24" si="2">+B11/B$23*100</f>
        <v>275.78947368421052</v>
      </c>
      <c r="D11" s="64">
        <v>2030</v>
      </c>
      <c r="E11" s="87">
        <f t="shared" ref="E11:E24" si="3">+D11/D$23*100</f>
        <v>247.5609756097561</v>
      </c>
      <c r="F11" s="64">
        <v>1900</v>
      </c>
      <c r="G11" s="87">
        <f t="shared" ref="G11:G24" si="4">+F11/F$23*100</f>
        <v>314.04958677685954</v>
      </c>
      <c r="I11" s="87">
        <f>(D11/B11)*100</f>
        <v>51.653944020356235</v>
      </c>
      <c r="J11" s="87">
        <f t="shared" ref="J11:J24" si="5">(F11/B11)*100</f>
        <v>48.346055979643765</v>
      </c>
      <c r="M11" t="s">
        <v>20</v>
      </c>
      <c r="N11">
        <v>84.174373699835527</v>
      </c>
      <c r="O11">
        <v>87.95486897289679</v>
      </c>
      <c r="P11">
        <v>80.571715204841851</v>
      </c>
    </row>
    <row r="12" spans="1:16" x14ac:dyDescent="0.2">
      <c r="A12" s="74" t="s">
        <v>193</v>
      </c>
      <c r="B12" s="64">
        <f t="shared" si="1"/>
        <v>2960</v>
      </c>
      <c r="C12" s="86">
        <f t="shared" si="2"/>
        <v>207.71929824561403</v>
      </c>
      <c r="D12" s="64">
        <v>1615</v>
      </c>
      <c r="E12" s="87">
        <f t="shared" si="3"/>
        <v>196.95121951219511</v>
      </c>
      <c r="F12" s="64">
        <v>1345</v>
      </c>
      <c r="G12" s="87">
        <f t="shared" si="4"/>
        <v>222.31404958677686</v>
      </c>
      <c r="I12" s="87">
        <f t="shared" ref="I12:I24" si="6">(D12/B12)*100</f>
        <v>54.560810810810814</v>
      </c>
      <c r="J12" s="87">
        <f t="shared" si="5"/>
        <v>45.439189189189186</v>
      </c>
    </row>
    <row r="13" spans="1:16" x14ac:dyDescent="0.2">
      <c r="A13" s="74" t="s">
        <v>194</v>
      </c>
      <c r="B13" s="64">
        <f t="shared" si="1"/>
        <v>3050</v>
      </c>
      <c r="C13" s="86">
        <f t="shared" si="2"/>
        <v>214.03508771929825</v>
      </c>
      <c r="D13" s="64">
        <v>1670</v>
      </c>
      <c r="E13" s="87">
        <f t="shared" si="3"/>
        <v>203.65853658536585</v>
      </c>
      <c r="F13" s="64">
        <v>1380</v>
      </c>
      <c r="G13" s="87">
        <f t="shared" si="4"/>
        <v>228.099173553719</v>
      </c>
      <c r="I13" s="87">
        <f t="shared" si="6"/>
        <v>54.754098360655732</v>
      </c>
      <c r="J13" s="87">
        <f t="shared" si="5"/>
        <v>45.245901639344261</v>
      </c>
      <c r="M13" t="s">
        <v>65</v>
      </c>
    </row>
    <row r="14" spans="1:16" x14ac:dyDescent="0.2">
      <c r="A14" s="74" t="s">
        <v>97</v>
      </c>
      <c r="B14" s="64">
        <f t="shared" si="1"/>
        <v>2800</v>
      </c>
      <c r="C14" s="86">
        <f t="shared" si="2"/>
        <v>196.49122807017542</v>
      </c>
      <c r="D14" s="64">
        <v>1365</v>
      </c>
      <c r="E14" s="87">
        <f t="shared" si="3"/>
        <v>166.46341463414635</v>
      </c>
      <c r="F14" s="64">
        <v>1435</v>
      </c>
      <c r="G14" s="87">
        <f t="shared" si="4"/>
        <v>237.19008264462809</v>
      </c>
      <c r="I14" s="87">
        <f t="shared" si="6"/>
        <v>48.75</v>
      </c>
      <c r="J14" s="87">
        <f t="shared" si="5"/>
        <v>51.249999999999993</v>
      </c>
      <c r="M14" t="s">
        <v>206</v>
      </c>
      <c r="N14">
        <v>77.28347770139024</v>
      </c>
      <c r="O14">
        <v>81.636497368518633</v>
      </c>
      <c r="P14">
        <v>73.43572756475244</v>
      </c>
    </row>
    <row r="15" spans="1:16" x14ac:dyDescent="0.2">
      <c r="A15" s="74" t="s">
        <v>98</v>
      </c>
      <c r="B15" s="64">
        <f t="shared" si="1"/>
        <v>2425</v>
      </c>
      <c r="C15" s="86">
        <f t="shared" si="2"/>
        <v>170.17543859649123</v>
      </c>
      <c r="D15" s="64">
        <v>1180</v>
      </c>
      <c r="E15" s="87">
        <f t="shared" si="3"/>
        <v>143.90243902439025</v>
      </c>
      <c r="F15" s="64">
        <v>1245</v>
      </c>
      <c r="G15" s="87">
        <f t="shared" si="4"/>
        <v>205.78512396694214</v>
      </c>
      <c r="I15" s="87">
        <f t="shared" si="6"/>
        <v>48.659793814432987</v>
      </c>
      <c r="J15" s="87">
        <f t="shared" si="5"/>
        <v>51.340206185567006</v>
      </c>
      <c r="M15" t="s">
        <v>207</v>
      </c>
      <c r="N15">
        <v>92.528581753798349</v>
      </c>
      <c r="O15">
        <v>94.984805959333855</v>
      </c>
      <c r="P15">
        <v>89.960086033488849</v>
      </c>
    </row>
    <row r="16" spans="1:16" x14ac:dyDescent="0.2">
      <c r="A16" s="74" t="s">
        <v>195</v>
      </c>
      <c r="B16" s="64">
        <f t="shared" si="1"/>
        <v>4845</v>
      </c>
      <c r="C16" s="86">
        <f t="shared" si="2"/>
        <v>340</v>
      </c>
      <c r="D16" s="64">
        <v>2095</v>
      </c>
      <c r="E16" s="87">
        <f t="shared" si="3"/>
        <v>255.48780487804876</v>
      </c>
      <c r="F16" s="64">
        <v>2750</v>
      </c>
      <c r="G16" s="87">
        <f t="shared" si="4"/>
        <v>454.54545454545456</v>
      </c>
      <c r="I16" s="87">
        <f t="shared" si="6"/>
        <v>43.240454076367392</v>
      </c>
      <c r="J16" s="87">
        <f t="shared" si="5"/>
        <v>56.759545923632615</v>
      </c>
    </row>
    <row r="17" spans="1:16" x14ac:dyDescent="0.2">
      <c r="A17" s="74" t="s">
        <v>196</v>
      </c>
      <c r="B17" s="64">
        <f t="shared" si="1"/>
        <v>5620</v>
      </c>
      <c r="C17" s="86">
        <f t="shared" si="2"/>
        <v>394.38596491228066</v>
      </c>
      <c r="D17" s="64">
        <v>2775</v>
      </c>
      <c r="E17" s="87">
        <f t="shared" si="3"/>
        <v>338.41463414634148</v>
      </c>
      <c r="F17" s="64">
        <v>2845</v>
      </c>
      <c r="G17" s="87">
        <f t="shared" si="4"/>
        <v>470.24793388429754</v>
      </c>
      <c r="I17" s="87">
        <f t="shared" si="6"/>
        <v>49.377224199288257</v>
      </c>
      <c r="J17" s="87">
        <f t="shared" si="5"/>
        <v>50.622775800711736</v>
      </c>
      <c r="M17" t="s">
        <v>208</v>
      </c>
    </row>
    <row r="18" spans="1:16" x14ac:dyDescent="0.2">
      <c r="A18" s="74" t="s">
        <v>197</v>
      </c>
      <c r="B18" s="64">
        <f t="shared" si="1"/>
        <v>6010</v>
      </c>
      <c r="C18" s="86">
        <f t="shared" si="2"/>
        <v>421.75438596491227</v>
      </c>
      <c r="D18" s="64">
        <v>2970</v>
      </c>
      <c r="E18" s="87">
        <f t="shared" si="3"/>
        <v>362.19512195121951</v>
      </c>
      <c r="F18" s="64">
        <v>3040</v>
      </c>
      <c r="G18" s="87">
        <f t="shared" si="4"/>
        <v>502.47933884297521</v>
      </c>
      <c r="I18" s="87">
        <f t="shared" si="6"/>
        <v>49.417637271214645</v>
      </c>
      <c r="J18" s="87">
        <f t="shared" si="5"/>
        <v>50.582362728785355</v>
      </c>
      <c r="M18" t="s">
        <v>16</v>
      </c>
      <c r="N18">
        <v>55.709986445817741</v>
      </c>
      <c r="O18">
        <v>55.897544753413996</v>
      </c>
      <c r="P18">
        <v>55.531919657851724</v>
      </c>
    </row>
    <row r="19" spans="1:16" x14ac:dyDescent="0.2">
      <c r="A19" s="74" t="s">
        <v>198</v>
      </c>
      <c r="B19" s="64">
        <f t="shared" si="1"/>
        <v>5225</v>
      </c>
      <c r="C19" s="86">
        <f t="shared" si="2"/>
        <v>366.66666666666663</v>
      </c>
      <c r="D19" s="64">
        <v>2735</v>
      </c>
      <c r="E19" s="87">
        <f t="shared" si="3"/>
        <v>333.53658536585368</v>
      </c>
      <c r="F19" s="64">
        <v>2490</v>
      </c>
      <c r="G19" s="87">
        <f t="shared" si="4"/>
        <v>411.57024793388427</v>
      </c>
      <c r="I19" s="87">
        <f t="shared" si="6"/>
        <v>52.344497607655505</v>
      </c>
      <c r="J19" s="87">
        <f t="shared" si="5"/>
        <v>47.655502392344495</v>
      </c>
      <c r="M19" t="s">
        <v>17</v>
      </c>
      <c r="N19">
        <v>93.959872718650075</v>
      </c>
      <c r="O19">
        <v>95.840934865144717</v>
      </c>
      <c r="P19">
        <v>92.32233048604256</v>
      </c>
    </row>
    <row r="20" spans="1:16" x14ac:dyDescent="0.2">
      <c r="A20" s="74" t="s">
        <v>199</v>
      </c>
      <c r="B20" s="64">
        <f t="shared" si="1"/>
        <v>5310</v>
      </c>
      <c r="C20" s="86">
        <f t="shared" si="2"/>
        <v>372.63157894736844</v>
      </c>
      <c r="D20" s="64">
        <v>2720</v>
      </c>
      <c r="E20" s="87">
        <f t="shared" si="3"/>
        <v>331.70731707317071</v>
      </c>
      <c r="F20" s="64">
        <v>2590</v>
      </c>
      <c r="G20" s="87">
        <f t="shared" si="4"/>
        <v>428.09917355371903</v>
      </c>
      <c r="I20" s="87">
        <f t="shared" si="6"/>
        <v>51.224105461393599</v>
      </c>
      <c r="J20" s="87">
        <f t="shared" si="5"/>
        <v>48.775894538606401</v>
      </c>
      <c r="M20" t="s">
        <v>18</v>
      </c>
      <c r="N20">
        <v>95.333922275630329</v>
      </c>
      <c r="O20">
        <v>98.527605426990931</v>
      </c>
      <c r="P20">
        <v>92.040061733526585</v>
      </c>
    </row>
    <row r="21" spans="1:16" x14ac:dyDescent="0.2">
      <c r="A21" s="74" t="s">
        <v>200</v>
      </c>
      <c r="B21" s="64">
        <f t="shared" si="1"/>
        <v>3320</v>
      </c>
      <c r="C21" s="86">
        <f t="shared" si="2"/>
        <v>232.98245614035091</v>
      </c>
      <c r="D21" s="64">
        <v>1575</v>
      </c>
      <c r="E21" s="87">
        <f t="shared" si="3"/>
        <v>192.07317073170731</v>
      </c>
      <c r="F21" s="64">
        <v>1745</v>
      </c>
      <c r="G21" s="87">
        <f t="shared" si="4"/>
        <v>288.42975206611573</v>
      </c>
      <c r="I21" s="87">
        <f t="shared" si="6"/>
        <v>47.439759036144579</v>
      </c>
      <c r="J21" s="87">
        <f t="shared" si="5"/>
        <v>52.560240963855421</v>
      </c>
      <c r="M21" t="s">
        <v>99</v>
      </c>
      <c r="N21">
        <v>93.18217114458767</v>
      </c>
      <c r="O21">
        <v>97.183994704987157</v>
      </c>
      <c r="P21">
        <v>89.223341932895735</v>
      </c>
    </row>
    <row r="22" spans="1:16" x14ac:dyDescent="0.2">
      <c r="A22" s="74" t="s">
        <v>201</v>
      </c>
      <c r="B22" s="64">
        <f t="shared" si="1"/>
        <v>3090</v>
      </c>
      <c r="C22" s="86">
        <f t="shared" si="2"/>
        <v>216.84210526315789</v>
      </c>
      <c r="D22" s="64">
        <v>1420</v>
      </c>
      <c r="E22" s="87">
        <f t="shared" si="3"/>
        <v>173.17073170731706</v>
      </c>
      <c r="F22" s="64">
        <v>1670</v>
      </c>
      <c r="G22" s="87">
        <f t="shared" si="4"/>
        <v>276.03305785123968</v>
      </c>
      <c r="I22" s="87">
        <f t="shared" si="6"/>
        <v>45.954692556634299</v>
      </c>
      <c r="J22" s="87">
        <f t="shared" si="5"/>
        <v>54.045307443365701</v>
      </c>
      <c r="M22" t="s">
        <v>100</v>
      </c>
      <c r="N22">
        <v>81.928522516493203</v>
      </c>
      <c r="O22">
        <v>89.114701693447216</v>
      </c>
      <c r="P22">
        <v>74.846215447977258</v>
      </c>
    </row>
    <row r="23" spans="1:16" x14ac:dyDescent="0.2">
      <c r="A23" s="74" t="s">
        <v>202</v>
      </c>
      <c r="B23" s="64">
        <f t="shared" si="1"/>
        <v>1425</v>
      </c>
      <c r="C23" s="86">
        <f t="shared" si="2"/>
        <v>100</v>
      </c>
      <c r="D23" s="64">
        <v>820</v>
      </c>
      <c r="E23" s="87">
        <f t="shared" si="3"/>
        <v>100</v>
      </c>
      <c r="F23" s="64">
        <v>605</v>
      </c>
      <c r="G23" s="87">
        <f t="shared" si="4"/>
        <v>100</v>
      </c>
      <c r="I23" s="87">
        <f t="shared" si="6"/>
        <v>57.543859649122808</v>
      </c>
      <c r="J23" s="87">
        <f t="shared" si="5"/>
        <v>42.456140350877192</v>
      </c>
      <c r="M23" t="s">
        <v>203</v>
      </c>
      <c r="N23">
        <v>32.192074651577521</v>
      </c>
      <c r="O23">
        <v>41.772004200536742</v>
      </c>
      <c r="P23">
        <v>24.169066201091844</v>
      </c>
    </row>
    <row r="24" spans="1:16" x14ac:dyDescent="0.2">
      <c r="A24" s="74" t="s">
        <v>203</v>
      </c>
      <c r="B24" s="64">
        <f t="shared" si="1"/>
        <v>2820</v>
      </c>
      <c r="C24" s="86">
        <f t="shared" si="2"/>
        <v>197.89473684210526</v>
      </c>
      <c r="D24" s="64">
        <v>1285</v>
      </c>
      <c r="E24" s="87">
        <f t="shared" si="3"/>
        <v>156.70731707317074</v>
      </c>
      <c r="F24" s="64">
        <v>1535</v>
      </c>
      <c r="G24" s="87">
        <f t="shared" si="4"/>
        <v>253.71900826446284</v>
      </c>
      <c r="I24" s="87">
        <f t="shared" si="6"/>
        <v>45.567375886524822</v>
      </c>
      <c r="J24" s="87">
        <f t="shared" si="5"/>
        <v>54.432624113475178</v>
      </c>
    </row>
    <row r="25" spans="1:16" x14ac:dyDescent="0.2">
      <c r="A25" s="3"/>
      <c r="B25" s="3"/>
      <c r="C25" s="3"/>
      <c r="D25" s="3"/>
      <c r="E25" s="3"/>
      <c r="F25" s="3"/>
      <c r="G25" s="76"/>
      <c r="H25" s="3"/>
      <c r="I25" s="3"/>
      <c r="J25" s="3"/>
      <c r="M25" t="s">
        <v>209</v>
      </c>
    </row>
    <row r="26" spans="1:16" x14ac:dyDescent="0.2">
      <c r="M26" t="s">
        <v>210</v>
      </c>
      <c r="N26">
        <v>62.697785662469741</v>
      </c>
      <c r="O26">
        <v>69.07986522414383</v>
      </c>
      <c r="P26">
        <v>55.031541003304298</v>
      </c>
    </row>
    <row r="27" spans="1:16" x14ac:dyDescent="0.2">
      <c r="B27" s="57">
        <f>SUM(B14:B24)</f>
        <v>42890</v>
      </c>
      <c r="M27" t="s">
        <v>211</v>
      </c>
      <c r="N27">
        <v>77.850569968667699</v>
      </c>
      <c r="O27">
        <v>87.360415436671929</v>
      </c>
      <c r="P27">
        <v>69.819817404963189</v>
      </c>
    </row>
    <row r="28" spans="1:16" x14ac:dyDescent="0.2">
      <c r="M28" t="s">
        <v>212</v>
      </c>
      <c r="N28">
        <v>83.490406122000778</v>
      </c>
      <c r="O28">
        <v>87.596970902755302</v>
      </c>
      <c r="P28">
        <v>79.163222789906982</v>
      </c>
    </row>
    <row r="29" spans="1:16" x14ac:dyDescent="0.2">
      <c r="M29" t="s">
        <v>213</v>
      </c>
      <c r="N29">
        <v>94.479054328265633</v>
      </c>
      <c r="O29">
        <v>96.740180185151985</v>
      </c>
      <c r="P29">
        <v>92.483800375581865</v>
      </c>
    </row>
    <row r="30" spans="1:16" x14ac:dyDescent="0.2">
      <c r="M30" t="s">
        <v>214</v>
      </c>
      <c r="N30">
        <v>87.826436284871889</v>
      </c>
      <c r="O30">
        <v>90.129654382279995</v>
      </c>
      <c r="P30">
        <v>85.900631133917614</v>
      </c>
    </row>
    <row r="32" spans="1:16" x14ac:dyDescent="0.2">
      <c r="A32" t="s">
        <v>204</v>
      </c>
    </row>
    <row r="35" spans="1:10" x14ac:dyDescent="0.2">
      <c r="A35" t="s">
        <v>188</v>
      </c>
      <c r="B35" t="s">
        <v>20</v>
      </c>
      <c r="D35" t="s">
        <v>22</v>
      </c>
      <c r="F35" t="s">
        <v>23</v>
      </c>
      <c r="I35" t="s">
        <v>189</v>
      </c>
    </row>
    <row r="36" spans="1:10" x14ac:dyDescent="0.2">
      <c r="B36" t="s">
        <v>190</v>
      </c>
      <c r="C36" t="s">
        <v>191</v>
      </c>
      <c r="D36" t="s">
        <v>190</v>
      </c>
      <c r="E36" t="s">
        <v>191</v>
      </c>
      <c r="F36" t="s">
        <v>190</v>
      </c>
      <c r="G36" t="s">
        <v>191</v>
      </c>
      <c r="I36" t="s">
        <v>22</v>
      </c>
      <c r="J36" t="s">
        <v>23</v>
      </c>
    </row>
    <row r="38" spans="1:10" x14ac:dyDescent="0.2">
      <c r="A38" t="s">
        <v>20</v>
      </c>
      <c r="B38">
        <v>33853</v>
      </c>
      <c r="C38">
        <v>100</v>
      </c>
      <c r="D38">
        <v>17085</v>
      </c>
      <c r="E38">
        <v>100</v>
      </c>
      <c r="F38">
        <v>16768</v>
      </c>
      <c r="G38">
        <v>100</v>
      </c>
      <c r="I38">
        <v>50.468200750302785</v>
      </c>
      <c r="J38">
        <v>49.531799249697222</v>
      </c>
    </row>
    <row r="40" spans="1:10" x14ac:dyDescent="0.2">
      <c r="A40" t="s">
        <v>16</v>
      </c>
      <c r="C40">
        <v>7.0628895518860952</v>
      </c>
      <c r="D40">
        <v>1111</v>
      </c>
      <c r="E40">
        <v>6.5027802165642372</v>
      </c>
      <c r="F40">
        <v>1280</v>
      </c>
      <c r="G40">
        <v>7.6335877862595423</v>
      </c>
      <c r="I40">
        <v>46.46591384358009</v>
      </c>
      <c r="J40">
        <v>53.53408615641991</v>
      </c>
    </row>
    <row r="41" spans="1:10" x14ac:dyDescent="0.2">
      <c r="A41" t="s">
        <v>17</v>
      </c>
      <c r="B41">
        <v>9163</v>
      </c>
      <c r="C41">
        <v>27.067025079018109</v>
      </c>
      <c r="D41">
        <v>4292</v>
      </c>
      <c r="E41">
        <v>25.121451565700909</v>
      </c>
      <c r="F41">
        <v>4871</v>
      </c>
      <c r="G41">
        <v>29.049379770992367</v>
      </c>
      <c r="I41">
        <v>46.840554403579617</v>
      </c>
      <c r="J41">
        <v>53.159445596420383</v>
      </c>
    </row>
    <row r="42" spans="1:10" x14ac:dyDescent="0.2">
      <c r="A42" t="s">
        <v>18</v>
      </c>
      <c r="B42">
        <v>10373</v>
      </c>
      <c r="C42">
        <v>30.641302100256993</v>
      </c>
      <c r="D42">
        <v>5416</v>
      </c>
      <c r="E42">
        <v>31.700321919812701</v>
      </c>
      <c r="F42">
        <v>4957</v>
      </c>
      <c r="G42">
        <v>29.562261450381676</v>
      </c>
      <c r="I42">
        <v>52.212474693916903</v>
      </c>
      <c r="J42">
        <v>47.787525306083097</v>
      </c>
    </row>
    <row r="43" spans="1:10" x14ac:dyDescent="0.2">
      <c r="A43" t="s">
        <v>99</v>
      </c>
      <c r="B43">
        <v>7581</v>
      </c>
      <c r="C43">
        <v>22.393879419844623</v>
      </c>
      <c r="D43">
        <v>3959</v>
      </c>
      <c r="E43">
        <v>23.172373426982734</v>
      </c>
      <c r="F43">
        <v>3622</v>
      </c>
      <c r="G43">
        <v>21.600667938931299</v>
      </c>
      <c r="I43">
        <v>52.22266191795277</v>
      </c>
      <c r="J43">
        <v>47.777338082047223</v>
      </c>
    </row>
    <row r="44" spans="1:10" x14ac:dyDescent="0.2">
      <c r="A44" t="s">
        <v>100</v>
      </c>
      <c r="B44">
        <v>3488</v>
      </c>
      <c r="C44">
        <v>10.30337045461259</v>
      </c>
      <c r="D44">
        <v>1804</v>
      </c>
      <c r="E44">
        <v>10.558969856599356</v>
      </c>
      <c r="F44">
        <v>1684</v>
      </c>
      <c r="G44">
        <v>10.04293893129771</v>
      </c>
      <c r="I44">
        <v>51.720183486238533</v>
      </c>
      <c r="J44">
        <v>48.279816513761467</v>
      </c>
    </row>
    <row r="45" spans="1:10" x14ac:dyDescent="0.2">
      <c r="A45" t="s">
        <v>203</v>
      </c>
      <c r="B45">
        <v>857</v>
      </c>
      <c r="C45">
        <v>2.531533394381591</v>
      </c>
      <c r="D45">
        <v>503</v>
      </c>
      <c r="E45">
        <v>2.9441030143400644</v>
      </c>
      <c r="F45">
        <v>354</v>
      </c>
      <c r="G45">
        <v>2.1111641221374047</v>
      </c>
      <c r="I45">
        <v>58.693115519253212</v>
      </c>
      <c r="J45">
        <v>41.306884480746788</v>
      </c>
    </row>
    <row r="47" spans="1:10" ht="13.5" thickBot="1" x14ac:dyDescent="0.25"/>
    <row r="48" spans="1:10" ht="24" thickTop="1" thickBot="1" x14ac:dyDescent="0.25">
      <c r="A48" s="687">
        <v>2009</v>
      </c>
      <c r="B48" s="688"/>
      <c r="C48" s="151" t="s">
        <v>332</v>
      </c>
      <c r="D48" s="151" t="s">
        <v>35</v>
      </c>
      <c r="E48" s="151" t="s">
        <v>333</v>
      </c>
      <c r="F48" s="151" t="s">
        <v>225</v>
      </c>
      <c r="G48" s="152"/>
    </row>
    <row r="49" spans="1:7" x14ac:dyDescent="0.2">
      <c r="A49" s="685"/>
      <c r="B49" s="685"/>
      <c r="C49" s="153" t="s">
        <v>334</v>
      </c>
      <c r="D49" s="153" t="s">
        <v>334</v>
      </c>
      <c r="E49" s="153" t="s">
        <v>334</v>
      </c>
      <c r="F49" s="153" t="s">
        <v>334</v>
      </c>
      <c r="G49" s="152"/>
    </row>
    <row r="50" spans="1:7" ht="13.5" thickBot="1" x14ac:dyDescent="0.25">
      <c r="A50" s="689"/>
      <c r="B50" s="689"/>
      <c r="C50" s="154" t="s">
        <v>326</v>
      </c>
      <c r="D50" s="154" t="s">
        <v>326</v>
      </c>
      <c r="E50" s="154" t="s">
        <v>326</v>
      </c>
      <c r="F50" s="154" t="s">
        <v>326</v>
      </c>
      <c r="G50" s="152"/>
    </row>
    <row r="51" spans="1:7" ht="13.5" thickBot="1" x14ac:dyDescent="0.25">
      <c r="A51" s="684" t="s">
        <v>335</v>
      </c>
      <c r="B51" s="155" t="s">
        <v>20</v>
      </c>
      <c r="C51" s="156">
        <v>45462.000000001011</v>
      </c>
      <c r="D51" s="156">
        <v>38269.000000000102</v>
      </c>
      <c r="E51" s="156">
        <v>35957.999999999898</v>
      </c>
      <c r="F51" s="156">
        <v>2311.0000000000105</v>
      </c>
      <c r="G51" s="152"/>
    </row>
    <row r="52" spans="1:7" ht="23.25" thickTop="1" x14ac:dyDescent="0.2">
      <c r="A52" s="685"/>
      <c r="B52" s="157" t="s">
        <v>336</v>
      </c>
      <c r="C52" s="158">
        <v>0</v>
      </c>
      <c r="D52" s="158">
        <v>0</v>
      </c>
      <c r="E52" s="158">
        <v>0</v>
      </c>
      <c r="F52" s="158">
        <v>0</v>
      </c>
      <c r="G52" s="152"/>
    </row>
    <row r="53" spans="1:7" x14ac:dyDescent="0.2">
      <c r="A53" s="685"/>
      <c r="B53" s="157" t="s">
        <v>97</v>
      </c>
      <c r="C53" s="158">
        <v>2867.9705209206982</v>
      </c>
      <c r="D53" s="158">
        <v>731.39730663498085</v>
      </c>
      <c r="E53" s="158">
        <v>498.06397330164623</v>
      </c>
      <c r="F53" s="158">
        <v>233.333333333334</v>
      </c>
      <c r="G53" s="152"/>
    </row>
    <row r="54" spans="1:7" x14ac:dyDescent="0.2">
      <c r="A54" s="685"/>
      <c r="B54" s="157" t="s">
        <v>98</v>
      </c>
      <c r="C54" s="158">
        <v>2514.2484051983256</v>
      </c>
      <c r="D54" s="158">
        <v>2228.4180480554692</v>
      </c>
      <c r="E54" s="158">
        <v>2010.6402702776909</v>
      </c>
      <c r="F54" s="158">
        <v>217.7777777777784</v>
      </c>
      <c r="G54" s="152"/>
    </row>
    <row r="55" spans="1:7" x14ac:dyDescent="0.2">
      <c r="A55" s="685"/>
      <c r="B55" s="157"/>
      <c r="C55" s="161">
        <f>SUM(C53:C54)</f>
        <v>5382.2189261190233</v>
      </c>
      <c r="D55" s="161">
        <f t="shared" ref="D55:F55" si="7">SUM(D53:D54)</f>
        <v>2959.81535469045</v>
      </c>
      <c r="E55" s="161">
        <f t="shared" si="7"/>
        <v>2508.7042435793373</v>
      </c>
      <c r="F55" s="161">
        <f t="shared" si="7"/>
        <v>451.11111111111239</v>
      </c>
      <c r="G55" s="152"/>
    </row>
    <row r="56" spans="1:7" x14ac:dyDescent="0.2">
      <c r="A56" s="685"/>
      <c r="B56" s="157" t="s">
        <v>17</v>
      </c>
      <c r="C56" s="158">
        <v>11384.686658037732</v>
      </c>
      <c r="D56" s="158">
        <v>10670.54915803776</v>
      </c>
      <c r="E56" s="158">
        <v>9882.0177570716041</v>
      </c>
      <c r="F56" s="158">
        <v>788.53140096618586</v>
      </c>
      <c r="G56" s="152"/>
    </row>
    <row r="57" spans="1:7" x14ac:dyDescent="0.2">
      <c r="A57" s="685"/>
      <c r="B57" s="157" t="s">
        <v>18</v>
      </c>
      <c r="C57" s="158">
        <v>12115.985101249229</v>
      </c>
      <c r="D57" s="158">
        <v>11512.576172677816</v>
      </c>
      <c r="E57" s="158">
        <v>11142.068926301014</v>
      </c>
      <c r="F57" s="158">
        <v>370.50724637681247</v>
      </c>
      <c r="G57" s="152"/>
    </row>
    <row r="58" spans="1:7" x14ac:dyDescent="0.2">
      <c r="A58" s="685"/>
      <c r="B58" s="157"/>
      <c r="C58" s="161">
        <f>SUM(C60:C61)</f>
        <v>7496.7717349761942</v>
      </c>
      <c r="D58" s="161">
        <f t="shared" ref="D58:F58" si="8">SUM(D60:D61)</f>
        <v>4677.0288778333388</v>
      </c>
      <c r="E58" s="161">
        <f t="shared" si="8"/>
        <v>4447.3718730024202</v>
      </c>
      <c r="F58" s="161">
        <f t="shared" si="8"/>
        <v>229.65700483091848</v>
      </c>
      <c r="G58" s="152"/>
    </row>
    <row r="59" spans="1:7" x14ac:dyDescent="0.2">
      <c r="A59" s="685"/>
      <c r="B59" s="157" t="s">
        <v>99</v>
      </c>
      <c r="C59" s="158">
        <v>9082.3375796175897</v>
      </c>
      <c r="D59" s="158">
        <v>8449.030436760444</v>
      </c>
      <c r="E59" s="158">
        <v>7977.8372000454619</v>
      </c>
      <c r="F59" s="158">
        <v>471.1932367149771</v>
      </c>
      <c r="G59" s="152"/>
    </row>
    <row r="60" spans="1:7" x14ac:dyDescent="0.2">
      <c r="A60" s="685"/>
      <c r="B60" s="157" t="s">
        <v>100</v>
      </c>
      <c r="C60" s="158">
        <v>4628.8640759225018</v>
      </c>
      <c r="D60" s="158">
        <v>3790.5569330653611</v>
      </c>
      <c r="E60" s="158">
        <v>3607.5665949011095</v>
      </c>
      <c r="F60" s="158">
        <v>182.99033816425168</v>
      </c>
      <c r="G60" s="152"/>
    </row>
    <row r="61" spans="1:7" ht="13.5" thickBot="1" x14ac:dyDescent="0.25">
      <c r="A61" s="686"/>
      <c r="B61" s="159" t="s">
        <v>203</v>
      </c>
      <c r="C61" s="160">
        <v>2867.9076590536924</v>
      </c>
      <c r="D61" s="160">
        <v>886.4719447679779</v>
      </c>
      <c r="E61" s="160">
        <v>839.80527810131105</v>
      </c>
      <c r="F61" s="160">
        <v>46.666666666666799</v>
      </c>
      <c r="G61" s="152"/>
    </row>
    <row r="63" spans="1:7" x14ac:dyDescent="0.2">
      <c r="C63" s="57">
        <f>C55+C56+C57+C58</f>
        <v>36379.662420382178</v>
      </c>
    </row>
    <row r="65" spans="1:7" ht="13.5" thickBot="1" x14ac:dyDescent="0.25"/>
    <row r="66" spans="1:7" ht="24" thickTop="1" thickBot="1" x14ac:dyDescent="0.25">
      <c r="A66" s="687" t="s">
        <v>176</v>
      </c>
      <c r="B66" s="688"/>
      <c r="C66" s="151" t="s">
        <v>332</v>
      </c>
      <c r="D66" s="151" t="s">
        <v>35</v>
      </c>
      <c r="E66" s="151" t="s">
        <v>333</v>
      </c>
      <c r="F66" s="151" t="s">
        <v>225</v>
      </c>
      <c r="G66" s="152"/>
    </row>
    <row r="67" spans="1:7" x14ac:dyDescent="0.2">
      <c r="A67" s="685"/>
      <c r="B67" s="685"/>
      <c r="C67" s="153" t="s">
        <v>334</v>
      </c>
      <c r="D67" s="153" t="s">
        <v>334</v>
      </c>
      <c r="E67" s="153" t="s">
        <v>334</v>
      </c>
      <c r="F67" s="153" t="s">
        <v>334</v>
      </c>
      <c r="G67" s="152"/>
    </row>
    <row r="68" spans="1:7" ht="13.5" thickBot="1" x14ac:dyDescent="0.25">
      <c r="A68" s="689"/>
      <c r="B68" s="689"/>
      <c r="C68" s="154" t="s">
        <v>326</v>
      </c>
      <c r="D68" s="154" t="s">
        <v>326</v>
      </c>
      <c r="E68" s="154" t="s">
        <v>326</v>
      </c>
      <c r="F68" s="154" t="s">
        <v>326</v>
      </c>
      <c r="G68" s="152"/>
    </row>
    <row r="69" spans="1:7" ht="13.5" thickBot="1" x14ac:dyDescent="0.25">
      <c r="A69" s="684" t="s">
        <v>335</v>
      </c>
      <c r="B69" s="155" t="s">
        <v>20</v>
      </c>
      <c r="C69" s="156">
        <v>45462.000000001011</v>
      </c>
      <c r="D69" s="156">
        <v>38269.000000000102</v>
      </c>
      <c r="E69" s="156">
        <v>35957.999999999898</v>
      </c>
      <c r="F69" s="156">
        <v>2311.0000000000105</v>
      </c>
      <c r="G69" s="152"/>
    </row>
    <row r="70" spans="1:7" ht="23.25" thickTop="1" x14ac:dyDescent="0.2">
      <c r="A70" s="685"/>
      <c r="B70" s="157" t="s">
        <v>336</v>
      </c>
      <c r="C70" s="158">
        <v>0</v>
      </c>
      <c r="D70" s="158">
        <v>0</v>
      </c>
      <c r="E70" s="158">
        <v>0</v>
      </c>
      <c r="F70" s="158">
        <v>0</v>
      </c>
      <c r="G70" s="152"/>
    </row>
    <row r="71" spans="1:7" x14ac:dyDescent="0.2">
      <c r="A71" s="685"/>
      <c r="B71" s="157" t="s">
        <v>97</v>
      </c>
      <c r="C71" s="158">
        <v>2867.9705209206982</v>
      </c>
      <c r="D71" s="158">
        <v>731.39730663498085</v>
      </c>
      <c r="E71" s="158">
        <v>498.06397330164623</v>
      </c>
      <c r="F71" s="158">
        <v>233.333333333334</v>
      </c>
      <c r="G71" s="152"/>
    </row>
    <row r="72" spans="1:7" x14ac:dyDescent="0.2">
      <c r="A72" s="685"/>
      <c r="B72" s="157" t="s">
        <v>98</v>
      </c>
      <c r="C72" s="158">
        <v>2514.2484051983256</v>
      </c>
      <c r="D72" s="158">
        <v>2228.4180480554692</v>
      </c>
      <c r="E72" s="158">
        <v>2010.6402702776909</v>
      </c>
      <c r="F72" s="158">
        <v>217.7777777777784</v>
      </c>
      <c r="G72" s="152"/>
    </row>
    <row r="73" spans="1:7" x14ac:dyDescent="0.2">
      <c r="A73" s="685"/>
      <c r="B73" s="157"/>
      <c r="C73" s="158">
        <f>SUM(C71:C72)</f>
        <v>5382.2189261190233</v>
      </c>
      <c r="D73" s="158">
        <f t="shared" ref="D73:F73" si="9">SUM(D71:D72)</f>
        <v>2959.81535469045</v>
      </c>
      <c r="E73" s="158">
        <f t="shared" si="9"/>
        <v>2508.7042435793373</v>
      </c>
      <c r="F73" s="158">
        <f t="shared" si="9"/>
        <v>451.11111111111239</v>
      </c>
      <c r="G73" s="152"/>
    </row>
    <row r="74" spans="1:7" x14ac:dyDescent="0.2">
      <c r="A74" s="685"/>
      <c r="B74" s="157" t="s">
        <v>17</v>
      </c>
      <c r="C74" s="158">
        <v>11384.686658037732</v>
      </c>
      <c r="D74" s="158">
        <v>10670.54915803776</v>
      </c>
      <c r="E74" s="158">
        <v>9882.0177570716041</v>
      </c>
      <c r="F74" s="158">
        <v>788.53140096618586</v>
      </c>
      <c r="G74" s="152"/>
    </row>
    <row r="75" spans="1:7" x14ac:dyDescent="0.2">
      <c r="A75" s="685"/>
      <c r="B75" s="157" t="s">
        <v>18</v>
      </c>
      <c r="C75" s="158">
        <v>12115.985101249229</v>
      </c>
      <c r="D75" s="158">
        <v>11512.576172677816</v>
      </c>
      <c r="E75" s="158">
        <v>11142.068926301014</v>
      </c>
      <c r="F75" s="158">
        <v>370.50724637681247</v>
      </c>
      <c r="G75" s="152"/>
    </row>
    <row r="76" spans="1:7" x14ac:dyDescent="0.2">
      <c r="A76" s="685"/>
      <c r="B76" s="157" t="s">
        <v>99</v>
      </c>
      <c r="C76" s="158">
        <v>9082.3375796175897</v>
      </c>
      <c r="D76" s="158">
        <v>8449.030436760444</v>
      </c>
      <c r="E76" s="158">
        <v>7977.8372000454619</v>
      </c>
      <c r="F76" s="158">
        <v>471.1932367149771</v>
      </c>
      <c r="G76" s="152"/>
    </row>
    <row r="77" spans="1:7" x14ac:dyDescent="0.2">
      <c r="A77" s="685"/>
      <c r="B77" s="157" t="s">
        <v>100</v>
      </c>
      <c r="C77" s="158">
        <v>4628.8640759225018</v>
      </c>
      <c r="D77" s="158">
        <v>3790.5569330653611</v>
      </c>
      <c r="E77" s="158">
        <v>3607.5665949011095</v>
      </c>
      <c r="F77" s="158">
        <v>182.99033816425168</v>
      </c>
      <c r="G77" s="152"/>
    </row>
    <row r="78" spans="1:7" ht="13.5" thickBot="1" x14ac:dyDescent="0.25">
      <c r="A78" s="686"/>
      <c r="B78" s="159" t="s">
        <v>203</v>
      </c>
      <c r="C78" s="160">
        <v>2867.9076590536924</v>
      </c>
      <c r="D78" s="160">
        <v>886.4719447679779</v>
      </c>
      <c r="E78" s="160">
        <v>839.80527810131105</v>
      </c>
      <c r="F78" s="160">
        <v>46.666666666666799</v>
      </c>
      <c r="G78" s="152"/>
    </row>
    <row r="79" spans="1:7" x14ac:dyDescent="0.2">
      <c r="C79" s="148">
        <f>C76+C77+C78</f>
        <v>16579.109314593785</v>
      </c>
      <c r="D79" s="148">
        <f t="shared" ref="D79:F79" si="10">D76+D77+D78</f>
        <v>13126.059314593784</v>
      </c>
      <c r="E79" s="148">
        <f t="shared" si="10"/>
        <v>12425.209073047881</v>
      </c>
      <c r="F79" s="148">
        <f t="shared" si="10"/>
        <v>700.85024154589564</v>
      </c>
    </row>
  </sheetData>
  <customSheetViews>
    <customSheetView guid="{F1F7BD3E-FC2C-462F-A022-5270024FE9F6}" topLeftCell="A49">
      <selection activeCell="B40" sqref="B40"/>
      <pageMargins left="0.75" right="0.75" top="1" bottom="1" header="0.5" footer="0.5"/>
      <pageSetup orientation="portrait" r:id="rId1"/>
      <headerFooter alignWithMargins="0"/>
    </customSheetView>
    <customSheetView guid="{2C045F60-6AB2-44F0-B91E-AB5C1A883BD2}" topLeftCell="A49">
      <selection activeCell="B40" sqref="B40"/>
      <pageMargins left="0.75" right="0.75" top="1" bottom="1" header="0.5" footer="0.5"/>
      <pageSetup orientation="portrait" r:id="rId2"/>
      <headerFooter alignWithMargins="0"/>
    </customSheetView>
  </customSheetViews>
  <mergeCells count="9">
    <mergeCell ref="A51:A61"/>
    <mergeCell ref="A66:B68"/>
    <mergeCell ref="A69:A78"/>
    <mergeCell ref="I6:J6"/>
    <mergeCell ref="A4:G4"/>
    <mergeCell ref="B6:C6"/>
    <mergeCell ref="D6:E6"/>
    <mergeCell ref="F6:G6"/>
    <mergeCell ref="A48:B50"/>
  </mergeCells>
  <phoneticPr fontId="8" type="noConversion"/>
  <pageMargins left="0.75" right="0.75" top="1" bottom="1" header="0.5" footer="0.5"/>
  <pageSetup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5"/>
  <sheetViews>
    <sheetView zoomScaleNormal="100" zoomScaleSheetLayoutView="128" workbookViewId="0">
      <pane xSplit="1" ySplit="4" topLeftCell="C5" activePane="bottomRight" state="frozen"/>
      <selection pane="topRight" activeCell="B1" sqref="B1"/>
      <selection pane="bottomLeft" activeCell="A5" sqref="A5"/>
      <selection pane="bottomRight" activeCell="B40" sqref="B40"/>
    </sheetView>
  </sheetViews>
  <sheetFormatPr defaultColWidth="9.140625" defaultRowHeight="12.75" x14ac:dyDescent="0.2"/>
  <cols>
    <col min="1" max="1" width="27.7109375" style="89" customWidth="1"/>
    <col min="2" max="2" width="8.85546875" style="89" customWidth="1"/>
    <col min="3" max="6" width="6.42578125" style="89" customWidth="1"/>
    <col min="7" max="7" width="8" style="89" customWidth="1"/>
    <col min="8" max="8" width="5" style="89" customWidth="1"/>
    <col min="9" max="9" width="10.140625" style="89" customWidth="1"/>
    <col min="10" max="16384" width="9.140625" style="89"/>
  </cols>
  <sheetData>
    <row r="1" spans="1:15" x14ac:dyDescent="0.2">
      <c r="A1" s="89" t="s">
        <v>228</v>
      </c>
    </row>
    <row r="3" spans="1:15" ht="15" x14ac:dyDescent="0.2">
      <c r="A3" s="98" t="s">
        <v>298</v>
      </c>
      <c r="B3" s="90"/>
      <c r="C3" s="91" t="s">
        <v>229</v>
      </c>
      <c r="D3" s="92"/>
      <c r="E3" s="92"/>
      <c r="F3" s="110"/>
      <c r="G3" s="93"/>
      <c r="I3" s="104"/>
    </row>
    <row r="4" spans="1:15" x14ac:dyDescent="0.2">
      <c r="A4" s="94"/>
      <c r="B4" s="90" t="s">
        <v>230</v>
      </c>
      <c r="C4" s="90" t="s">
        <v>231</v>
      </c>
      <c r="D4" s="90" t="s">
        <v>232</v>
      </c>
      <c r="E4" s="90" t="s">
        <v>233</v>
      </c>
      <c r="F4" s="111"/>
      <c r="G4" s="90" t="s">
        <v>229</v>
      </c>
      <c r="I4" s="105" t="s">
        <v>300</v>
      </c>
    </row>
    <row r="5" spans="1:15" ht="14.25" customHeight="1" x14ac:dyDescent="0.2">
      <c r="A5" s="100" t="s">
        <v>111</v>
      </c>
      <c r="B5" s="95"/>
      <c r="C5" s="96">
        <v>321</v>
      </c>
      <c r="D5" s="96">
        <v>7446</v>
      </c>
      <c r="E5" s="96">
        <v>10</v>
      </c>
      <c r="F5" s="96"/>
      <c r="G5" s="97">
        <v>7777</v>
      </c>
      <c r="I5" s="112">
        <f t="shared" ref="I5:I36" si="0">G5/$G$127*$G$129</f>
        <v>7998.3507995574773</v>
      </c>
    </row>
    <row r="6" spans="1:15" ht="14.25" customHeight="1" x14ac:dyDescent="0.2">
      <c r="A6" s="102" t="s">
        <v>130</v>
      </c>
      <c r="B6" s="95"/>
      <c r="C6" s="96">
        <v>104</v>
      </c>
      <c r="D6" s="96">
        <v>2473</v>
      </c>
      <c r="E6" s="96">
        <v>7</v>
      </c>
      <c r="F6" s="96"/>
      <c r="G6" s="97">
        <v>2584</v>
      </c>
      <c r="I6" s="112">
        <f t="shared" si="0"/>
        <v>2657.5464145630094</v>
      </c>
    </row>
    <row r="7" spans="1:15" ht="14.25" customHeight="1" x14ac:dyDescent="0.2">
      <c r="A7" s="102" t="s">
        <v>177</v>
      </c>
      <c r="B7" s="95"/>
      <c r="C7" s="96">
        <v>16</v>
      </c>
      <c r="D7" s="96">
        <v>1606</v>
      </c>
      <c r="E7" s="96">
        <v>6</v>
      </c>
      <c r="F7" s="96"/>
      <c r="G7" s="97">
        <v>1628</v>
      </c>
      <c r="I7" s="112">
        <f t="shared" si="0"/>
        <v>1674.3365181534748</v>
      </c>
      <c r="N7" s="89" t="s">
        <v>141</v>
      </c>
      <c r="O7" s="89">
        <v>1</v>
      </c>
    </row>
    <row r="8" spans="1:15" ht="14.25" customHeight="1" x14ac:dyDescent="0.2">
      <c r="A8" s="102" t="s">
        <v>234</v>
      </c>
      <c r="B8" s="95"/>
      <c r="C8" s="96">
        <v>38</v>
      </c>
      <c r="D8" s="96">
        <v>1297</v>
      </c>
      <c r="E8" s="96">
        <v>7</v>
      </c>
      <c r="F8" s="96"/>
      <c r="G8" s="97">
        <v>1342</v>
      </c>
      <c r="I8" s="112">
        <f t="shared" si="0"/>
        <v>1380.1963190184049</v>
      </c>
      <c r="N8" s="89" t="s">
        <v>125</v>
      </c>
      <c r="O8" s="89">
        <v>2</v>
      </c>
    </row>
    <row r="9" spans="1:15" ht="14.25" customHeight="1" x14ac:dyDescent="0.2">
      <c r="A9" s="102" t="s">
        <v>127</v>
      </c>
      <c r="B9" s="95"/>
      <c r="C9" s="96">
        <v>10</v>
      </c>
      <c r="D9" s="96">
        <v>1263</v>
      </c>
      <c r="E9" s="96">
        <v>2</v>
      </c>
      <c r="F9" s="96"/>
      <c r="G9" s="97">
        <v>1275</v>
      </c>
      <c r="I9" s="112">
        <f t="shared" si="0"/>
        <v>1311.2893492909584</v>
      </c>
      <c r="N9" s="89" t="s">
        <v>126</v>
      </c>
      <c r="O9" s="89">
        <v>3</v>
      </c>
    </row>
    <row r="10" spans="1:15" ht="14.25" customHeight="1" x14ac:dyDescent="0.2">
      <c r="A10" s="102" t="s">
        <v>117</v>
      </c>
      <c r="B10" s="95"/>
      <c r="C10" s="96">
        <v>11</v>
      </c>
      <c r="D10" s="96">
        <v>765</v>
      </c>
      <c r="E10" s="96">
        <v>3</v>
      </c>
      <c r="F10" s="96"/>
      <c r="G10" s="97">
        <v>779</v>
      </c>
      <c r="I10" s="112">
        <f t="shared" si="0"/>
        <v>801.17208086090716</v>
      </c>
      <c r="N10" s="89" t="s">
        <v>143</v>
      </c>
      <c r="O10" s="89">
        <v>4</v>
      </c>
    </row>
    <row r="11" spans="1:15" ht="14.25" customHeight="1" x14ac:dyDescent="0.2">
      <c r="A11" s="102" t="s">
        <v>122</v>
      </c>
      <c r="B11" s="95"/>
      <c r="C11" s="96">
        <v>61</v>
      </c>
      <c r="D11" s="96">
        <v>699</v>
      </c>
      <c r="E11" s="96">
        <v>10</v>
      </c>
      <c r="F11" s="96"/>
      <c r="G11" s="97">
        <v>770</v>
      </c>
      <c r="I11" s="112">
        <f t="shared" si="0"/>
        <v>791.91592074826508</v>
      </c>
      <c r="N11" s="89" t="s">
        <v>156</v>
      </c>
      <c r="O11" s="89">
        <v>5</v>
      </c>
    </row>
    <row r="12" spans="1:15" ht="14.25" customHeight="1" x14ac:dyDescent="0.2">
      <c r="A12" s="102" t="s">
        <v>131</v>
      </c>
      <c r="B12" s="95"/>
      <c r="C12" s="96">
        <v>5</v>
      </c>
      <c r="D12" s="96">
        <v>311</v>
      </c>
      <c r="E12" s="96"/>
      <c r="F12" s="96"/>
      <c r="G12" s="97">
        <v>316</v>
      </c>
      <c r="I12" s="112">
        <f t="shared" si="0"/>
        <v>324.99406617721013</v>
      </c>
      <c r="N12" s="89" t="s">
        <v>132</v>
      </c>
      <c r="O12" s="89">
        <v>6</v>
      </c>
    </row>
    <row r="13" spans="1:15" ht="14.25" customHeight="1" x14ac:dyDescent="0.2">
      <c r="A13" s="102" t="s">
        <v>112</v>
      </c>
      <c r="B13" s="95"/>
      <c r="C13" s="96">
        <v>14</v>
      </c>
      <c r="D13" s="96">
        <v>285</v>
      </c>
      <c r="E13" s="96"/>
      <c r="F13" s="96"/>
      <c r="G13" s="97">
        <v>299</v>
      </c>
      <c r="I13" s="112">
        <f t="shared" si="0"/>
        <v>307.51020818666399</v>
      </c>
      <c r="N13" s="89" t="s">
        <v>144</v>
      </c>
      <c r="O13" s="89">
        <v>7</v>
      </c>
    </row>
    <row r="14" spans="1:15" ht="14.25" customHeight="1" x14ac:dyDescent="0.2">
      <c r="A14" s="102" t="s">
        <v>123</v>
      </c>
      <c r="B14" s="95"/>
      <c r="C14" s="96">
        <v>3</v>
      </c>
      <c r="D14" s="96">
        <v>238</v>
      </c>
      <c r="E14" s="96"/>
      <c r="F14" s="96"/>
      <c r="G14" s="97">
        <v>241</v>
      </c>
      <c r="I14" s="112">
        <f t="shared" si="0"/>
        <v>247.8593985718596</v>
      </c>
      <c r="N14" s="89" t="s">
        <v>235</v>
      </c>
      <c r="O14" s="89">
        <v>8</v>
      </c>
    </row>
    <row r="15" spans="1:15" ht="14.25" customHeight="1" x14ac:dyDescent="0.2">
      <c r="A15" s="102" t="s">
        <v>124</v>
      </c>
      <c r="B15" s="95"/>
      <c r="C15" s="96">
        <v>1</v>
      </c>
      <c r="D15" s="96">
        <v>234</v>
      </c>
      <c r="E15" s="96">
        <v>1</v>
      </c>
      <c r="F15" s="96"/>
      <c r="G15" s="97">
        <v>236</v>
      </c>
      <c r="I15" s="112">
        <f t="shared" si="0"/>
        <v>242.71708739816955</v>
      </c>
      <c r="N15" s="89" t="s">
        <v>135</v>
      </c>
      <c r="O15" s="89">
        <v>9</v>
      </c>
    </row>
    <row r="16" spans="1:15" ht="14.25" customHeight="1" x14ac:dyDescent="0.2">
      <c r="A16" s="102" t="s">
        <v>125</v>
      </c>
      <c r="B16" s="95"/>
      <c r="C16" s="96">
        <v>2</v>
      </c>
      <c r="D16" s="96">
        <v>213</v>
      </c>
      <c r="E16" s="96">
        <v>1</v>
      </c>
      <c r="F16" s="96"/>
      <c r="G16" s="97">
        <v>216</v>
      </c>
      <c r="I16" s="112">
        <f t="shared" si="0"/>
        <v>222.14784270340942</v>
      </c>
      <c r="N16" s="89" t="s">
        <v>157</v>
      </c>
      <c r="O16" s="89">
        <v>10</v>
      </c>
    </row>
    <row r="17" spans="1:15" ht="14.25" customHeight="1" x14ac:dyDescent="0.2">
      <c r="A17" s="102" t="s">
        <v>113</v>
      </c>
      <c r="B17" s="95"/>
      <c r="C17" s="96">
        <v>2</v>
      </c>
      <c r="D17" s="96">
        <v>212</v>
      </c>
      <c r="E17" s="96"/>
      <c r="F17" s="96"/>
      <c r="G17" s="97">
        <v>214</v>
      </c>
      <c r="I17" s="112">
        <f t="shared" si="0"/>
        <v>220.09091823393342</v>
      </c>
      <c r="N17" s="89" t="s">
        <v>159</v>
      </c>
      <c r="O17" s="89">
        <v>11</v>
      </c>
    </row>
    <row r="18" spans="1:15" ht="14.25" customHeight="1" x14ac:dyDescent="0.2">
      <c r="A18" s="102" t="s">
        <v>118</v>
      </c>
      <c r="B18" s="95"/>
      <c r="C18" s="96">
        <v>4</v>
      </c>
      <c r="D18" s="96">
        <v>192</v>
      </c>
      <c r="E18" s="96"/>
      <c r="F18" s="96"/>
      <c r="G18" s="97">
        <v>196</v>
      </c>
      <c r="I18" s="112">
        <f t="shared" si="0"/>
        <v>201.57859800864929</v>
      </c>
      <c r="N18" s="89" t="s">
        <v>127</v>
      </c>
      <c r="O18" s="89">
        <v>12</v>
      </c>
    </row>
    <row r="19" spans="1:15" ht="14.25" customHeight="1" x14ac:dyDescent="0.2">
      <c r="A19" s="102" t="s">
        <v>114</v>
      </c>
      <c r="B19" s="95"/>
      <c r="C19" s="96">
        <v>2</v>
      </c>
      <c r="D19" s="96">
        <v>137</v>
      </c>
      <c r="E19" s="96"/>
      <c r="F19" s="96"/>
      <c r="G19" s="97">
        <v>139</v>
      </c>
      <c r="I19" s="112">
        <f t="shared" si="0"/>
        <v>142.95625062858292</v>
      </c>
      <c r="N19" s="89" t="s">
        <v>165</v>
      </c>
      <c r="O19" s="89">
        <v>13</v>
      </c>
    </row>
    <row r="20" spans="1:15" ht="14.25" customHeight="1" x14ac:dyDescent="0.2">
      <c r="A20" s="89" t="s">
        <v>170</v>
      </c>
      <c r="B20" s="95"/>
      <c r="C20" s="96">
        <v>1</v>
      </c>
      <c r="D20" s="96">
        <v>138</v>
      </c>
      <c r="E20" s="96"/>
      <c r="F20" s="96"/>
      <c r="G20" s="97">
        <v>139</v>
      </c>
      <c r="I20" s="112">
        <f t="shared" si="0"/>
        <v>142.95625062858292</v>
      </c>
      <c r="N20" s="89" t="s">
        <v>131</v>
      </c>
      <c r="O20" s="89">
        <v>14</v>
      </c>
    </row>
    <row r="21" spans="1:15" ht="14.25" customHeight="1" x14ac:dyDescent="0.2">
      <c r="A21" s="102" t="s">
        <v>132</v>
      </c>
      <c r="B21" s="95"/>
      <c r="C21" s="96">
        <v>5</v>
      </c>
      <c r="D21" s="96">
        <v>85</v>
      </c>
      <c r="E21" s="96"/>
      <c r="F21" s="96"/>
      <c r="G21" s="97">
        <v>90</v>
      </c>
      <c r="I21" s="112">
        <f t="shared" si="0"/>
        <v>92.561601126420598</v>
      </c>
      <c r="N21" s="89" t="s">
        <v>129</v>
      </c>
      <c r="O21" s="89">
        <v>15</v>
      </c>
    </row>
    <row r="22" spans="1:15" ht="14.25" customHeight="1" x14ac:dyDescent="0.2">
      <c r="A22" s="102" t="s">
        <v>119</v>
      </c>
      <c r="B22" s="95"/>
      <c r="C22" s="96">
        <v>1</v>
      </c>
      <c r="D22" s="96">
        <v>81</v>
      </c>
      <c r="E22" s="96"/>
      <c r="F22" s="96"/>
      <c r="G22" s="97">
        <v>82</v>
      </c>
      <c r="I22" s="112">
        <f t="shared" si="0"/>
        <v>84.333903248516535</v>
      </c>
      <c r="N22" s="89" t="s">
        <v>114</v>
      </c>
      <c r="O22" s="89">
        <v>16</v>
      </c>
    </row>
    <row r="23" spans="1:15" ht="14.25" customHeight="1" x14ac:dyDescent="0.2">
      <c r="A23" s="102" t="s">
        <v>128</v>
      </c>
      <c r="B23" s="95"/>
      <c r="C23" s="96"/>
      <c r="D23" s="96">
        <v>80</v>
      </c>
      <c r="E23" s="96"/>
      <c r="F23" s="96"/>
      <c r="G23" s="97">
        <v>80</v>
      </c>
      <c r="I23" s="112">
        <f t="shared" si="0"/>
        <v>82.276978779040533</v>
      </c>
      <c r="N23" s="89" t="s">
        <v>236</v>
      </c>
      <c r="O23" s="89">
        <v>17</v>
      </c>
    </row>
    <row r="24" spans="1:15" ht="14.25" customHeight="1" x14ac:dyDescent="0.2">
      <c r="A24" s="102" t="s">
        <v>133</v>
      </c>
      <c r="B24" s="95"/>
      <c r="C24" s="96"/>
      <c r="D24" s="96">
        <v>77</v>
      </c>
      <c r="E24" s="96"/>
      <c r="F24" s="96"/>
      <c r="G24" s="97">
        <v>77</v>
      </c>
      <c r="I24" s="112">
        <f t="shared" si="0"/>
        <v>79.191592074826517</v>
      </c>
      <c r="N24" s="89" t="s">
        <v>158</v>
      </c>
      <c r="O24" s="89">
        <v>18</v>
      </c>
    </row>
    <row r="25" spans="1:15" ht="14.25" customHeight="1" x14ac:dyDescent="0.2">
      <c r="A25" s="102" t="s">
        <v>135</v>
      </c>
      <c r="B25" s="95"/>
      <c r="C25" s="96"/>
      <c r="D25" s="96">
        <v>75</v>
      </c>
      <c r="E25" s="96"/>
      <c r="F25" s="96"/>
      <c r="G25" s="97">
        <v>75</v>
      </c>
      <c r="I25" s="112">
        <f t="shared" si="0"/>
        <v>77.134667605350501</v>
      </c>
      <c r="N25" s="89" t="s">
        <v>113</v>
      </c>
      <c r="O25" s="89">
        <v>19</v>
      </c>
    </row>
    <row r="26" spans="1:15" ht="14.25" customHeight="1" x14ac:dyDescent="0.2">
      <c r="A26" s="102" t="s">
        <v>129</v>
      </c>
      <c r="B26" s="95"/>
      <c r="C26" s="96">
        <v>1</v>
      </c>
      <c r="D26" s="96">
        <v>72</v>
      </c>
      <c r="E26" s="96"/>
      <c r="F26" s="96"/>
      <c r="G26" s="97">
        <v>73</v>
      </c>
      <c r="I26" s="112">
        <f t="shared" si="0"/>
        <v>75.077743135874485</v>
      </c>
      <c r="N26" s="89" t="s">
        <v>152</v>
      </c>
      <c r="O26" s="89">
        <v>20</v>
      </c>
    </row>
    <row r="27" spans="1:15" ht="14.25" customHeight="1" x14ac:dyDescent="0.2">
      <c r="A27" s="102" t="s">
        <v>120</v>
      </c>
      <c r="B27" s="95"/>
      <c r="C27" s="96">
        <v>1</v>
      </c>
      <c r="D27" s="96">
        <v>70</v>
      </c>
      <c r="E27" s="96"/>
      <c r="F27" s="96"/>
      <c r="G27" s="97">
        <v>71</v>
      </c>
      <c r="I27" s="112">
        <f t="shared" si="0"/>
        <v>73.020818666398469</v>
      </c>
      <c r="N27" s="89" t="s">
        <v>121</v>
      </c>
      <c r="O27" s="89">
        <v>21</v>
      </c>
    </row>
    <row r="28" spans="1:15" ht="14.25" customHeight="1" x14ac:dyDescent="0.2">
      <c r="A28" s="102" t="s">
        <v>116</v>
      </c>
      <c r="B28" s="95"/>
      <c r="C28" s="96"/>
      <c r="D28" s="96">
        <v>70</v>
      </c>
      <c r="E28" s="96"/>
      <c r="F28" s="96"/>
      <c r="G28" s="97">
        <v>70</v>
      </c>
      <c r="I28" s="112">
        <f t="shared" si="0"/>
        <v>71.992356431660468</v>
      </c>
      <c r="N28" s="89" t="s">
        <v>128</v>
      </c>
      <c r="O28" s="89">
        <v>22</v>
      </c>
    </row>
    <row r="29" spans="1:15" ht="14.25" customHeight="1" x14ac:dyDescent="0.2">
      <c r="A29" s="102" t="s">
        <v>134</v>
      </c>
      <c r="B29" s="95"/>
      <c r="C29" s="96"/>
      <c r="D29" s="96">
        <v>67</v>
      </c>
      <c r="E29" s="96"/>
      <c r="F29" s="96"/>
      <c r="G29" s="97">
        <v>67</v>
      </c>
      <c r="I29" s="112">
        <f t="shared" si="0"/>
        <v>68.906969727446437</v>
      </c>
      <c r="N29" s="89" t="s">
        <v>112</v>
      </c>
      <c r="O29" s="89">
        <v>23</v>
      </c>
    </row>
    <row r="30" spans="1:15" ht="14.25" customHeight="1" x14ac:dyDescent="0.2">
      <c r="A30" s="102" t="s">
        <v>138</v>
      </c>
      <c r="B30" s="95"/>
      <c r="C30" s="96"/>
      <c r="D30" s="96">
        <v>65</v>
      </c>
      <c r="E30" s="96"/>
      <c r="F30" s="96"/>
      <c r="G30" s="97">
        <v>65</v>
      </c>
      <c r="I30" s="112">
        <f t="shared" si="0"/>
        <v>66.850045257970422</v>
      </c>
      <c r="N30" s="89" t="s">
        <v>161</v>
      </c>
      <c r="O30" s="89">
        <v>24</v>
      </c>
    </row>
    <row r="31" spans="1:15" ht="14.25" customHeight="1" x14ac:dyDescent="0.2">
      <c r="A31" s="102" t="s">
        <v>136</v>
      </c>
      <c r="B31" s="95"/>
      <c r="C31" s="96"/>
      <c r="D31" s="96">
        <v>57</v>
      </c>
      <c r="E31" s="96"/>
      <c r="F31" s="96"/>
      <c r="G31" s="97">
        <v>57</v>
      </c>
      <c r="I31" s="112">
        <f t="shared" si="0"/>
        <v>58.622347380066373</v>
      </c>
      <c r="N31" s="89" t="s">
        <v>122</v>
      </c>
      <c r="O31" s="89">
        <v>25</v>
      </c>
    </row>
    <row r="32" spans="1:15" ht="14.25" customHeight="1" x14ac:dyDescent="0.2">
      <c r="A32" s="102" t="s">
        <v>115</v>
      </c>
      <c r="B32" s="95"/>
      <c r="C32" s="96">
        <v>1</v>
      </c>
      <c r="D32" s="96">
        <v>54</v>
      </c>
      <c r="E32" s="96">
        <v>1</v>
      </c>
      <c r="F32" s="96"/>
      <c r="G32" s="97">
        <v>56</v>
      </c>
      <c r="I32" s="112">
        <f t="shared" si="0"/>
        <v>57.593885145328372</v>
      </c>
      <c r="N32" s="89" t="s">
        <v>147</v>
      </c>
      <c r="O32" s="89">
        <v>26</v>
      </c>
    </row>
    <row r="33" spans="1:15" ht="14.25" customHeight="1" x14ac:dyDescent="0.2">
      <c r="A33" s="102" t="s">
        <v>137</v>
      </c>
      <c r="B33" s="95"/>
      <c r="C33" s="96"/>
      <c r="D33" s="96">
        <v>49</v>
      </c>
      <c r="E33" s="96"/>
      <c r="F33" s="96"/>
      <c r="G33" s="97">
        <v>49</v>
      </c>
      <c r="I33" s="112">
        <f t="shared" si="0"/>
        <v>50.394649502162324</v>
      </c>
      <c r="N33" s="89" t="s">
        <v>117</v>
      </c>
      <c r="O33" s="89">
        <v>27</v>
      </c>
    </row>
    <row r="34" spans="1:15" ht="14.25" customHeight="1" x14ac:dyDescent="0.2">
      <c r="A34" s="89" t="s">
        <v>165</v>
      </c>
      <c r="B34" s="95"/>
      <c r="C34" s="96"/>
      <c r="D34" s="96">
        <v>39</v>
      </c>
      <c r="E34" s="96"/>
      <c r="F34" s="96"/>
      <c r="G34" s="97">
        <v>39</v>
      </c>
      <c r="I34" s="112">
        <f t="shared" si="0"/>
        <v>40.110027154782266</v>
      </c>
      <c r="N34" s="89" t="s">
        <v>115</v>
      </c>
      <c r="O34" s="89">
        <v>28</v>
      </c>
    </row>
    <row r="35" spans="1:15" ht="14.25" customHeight="1" x14ac:dyDescent="0.2">
      <c r="A35" s="102" t="s">
        <v>121</v>
      </c>
      <c r="B35" s="95"/>
      <c r="C35" s="96"/>
      <c r="D35" s="96">
        <v>36</v>
      </c>
      <c r="E35" s="96"/>
      <c r="F35" s="96"/>
      <c r="G35" s="97">
        <v>36</v>
      </c>
      <c r="I35" s="112">
        <f t="shared" si="0"/>
        <v>37.024640450568242</v>
      </c>
      <c r="N35" s="89" t="s">
        <v>118</v>
      </c>
      <c r="O35" s="89">
        <v>29</v>
      </c>
    </row>
    <row r="36" spans="1:15" ht="14.25" customHeight="1" x14ac:dyDescent="0.2">
      <c r="A36" s="102" t="s">
        <v>147</v>
      </c>
      <c r="B36" s="95"/>
      <c r="C36" s="96"/>
      <c r="D36" s="96">
        <v>35</v>
      </c>
      <c r="E36" s="96"/>
      <c r="F36" s="96"/>
      <c r="G36" s="97">
        <v>35</v>
      </c>
      <c r="I36" s="112">
        <f t="shared" si="0"/>
        <v>35.996178215830234</v>
      </c>
      <c r="N36" s="89" t="s">
        <v>237</v>
      </c>
      <c r="O36" s="89">
        <v>30</v>
      </c>
    </row>
    <row r="37" spans="1:15" ht="14.25" customHeight="1" x14ac:dyDescent="0.2">
      <c r="A37" s="102" t="s">
        <v>142</v>
      </c>
      <c r="B37" s="95"/>
      <c r="C37" s="96"/>
      <c r="D37" s="96">
        <v>35</v>
      </c>
      <c r="E37" s="96"/>
      <c r="F37" s="96"/>
      <c r="G37" s="97">
        <v>35</v>
      </c>
      <c r="I37" s="112">
        <f t="shared" ref="I37:I68" si="1">G37/$G$127*$G$129</f>
        <v>35.996178215830234</v>
      </c>
      <c r="N37" s="89" t="s">
        <v>119</v>
      </c>
      <c r="O37" s="89">
        <v>31</v>
      </c>
    </row>
    <row r="38" spans="1:15" ht="14.25" customHeight="1" x14ac:dyDescent="0.2">
      <c r="A38" s="102" t="s">
        <v>141</v>
      </c>
      <c r="B38" s="95"/>
      <c r="C38" s="96"/>
      <c r="D38" s="96">
        <v>34</v>
      </c>
      <c r="E38" s="96"/>
      <c r="F38" s="96"/>
      <c r="G38" s="97">
        <v>34</v>
      </c>
      <c r="I38" s="112">
        <f t="shared" si="1"/>
        <v>34.967715981092226</v>
      </c>
      <c r="N38" s="89" t="s">
        <v>111</v>
      </c>
      <c r="O38" s="89">
        <v>32</v>
      </c>
    </row>
    <row r="39" spans="1:15" ht="14.25" customHeight="1" x14ac:dyDescent="0.2">
      <c r="A39" s="102" t="s">
        <v>139</v>
      </c>
      <c r="B39" s="95"/>
      <c r="C39" s="96">
        <v>1</v>
      </c>
      <c r="D39" s="96">
        <v>32</v>
      </c>
      <c r="E39" s="96"/>
      <c r="F39" s="96"/>
      <c r="G39" s="97">
        <v>33</v>
      </c>
      <c r="I39" s="112">
        <f t="shared" si="1"/>
        <v>33.939253746354218</v>
      </c>
      <c r="N39" s="89" t="s">
        <v>136</v>
      </c>
      <c r="O39" s="89">
        <v>33</v>
      </c>
    </row>
    <row r="40" spans="1:15" ht="14.25" customHeight="1" x14ac:dyDescent="0.2">
      <c r="A40" s="102" t="s">
        <v>167</v>
      </c>
      <c r="B40" s="95"/>
      <c r="C40" s="96"/>
      <c r="D40" s="96">
        <v>33</v>
      </c>
      <c r="E40" s="96"/>
      <c r="F40" s="96"/>
      <c r="G40" s="97">
        <v>33</v>
      </c>
      <c r="I40" s="112">
        <f t="shared" si="1"/>
        <v>33.939253746354218</v>
      </c>
      <c r="N40" s="89" t="s">
        <v>150</v>
      </c>
      <c r="O40" s="89">
        <v>34</v>
      </c>
    </row>
    <row r="41" spans="1:15" ht="14.25" customHeight="1" x14ac:dyDescent="0.2">
      <c r="A41" s="89" t="s">
        <v>180</v>
      </c>
      <c r="B41" s="95"/>
      <c r="C41" s="96">
        <v>2</v>
      </c>
      <c r="D41" s="96">
        <v>27</v>
      </c>
      <c r="E41" s="96"/>
      <c r="F41" s="96"/>
      <c r="G41" s="97">
        <v>29</v>
      </c>
      <c r="I41" s="112">
        <f t="shared" si="1"/>
        <v>29.825404807402194</v>
      </c>
      <c r="N41" s="89" t="s">
        <v>149</v>
      </c>
      <c r="O41" s="89">
        <v>35</v>
      </c>
    </row>
    <row r="42" spans="1:15" ht="14.25" customHeight="1" x14ac:dyDescent="0.2">
      <c r="A42" s="102" t="s">
        <v>126</v>
      </c>
      <c r="B42" s="95"/>
      <c r="C42" s="96"/>
      <c r="D42" s="96">
        <v>28</v>
      </c>
      <c r="E42" s="96"/>
      <c r="F42" s="96"/>
      <c r="G42" s="97">
        <v>28</v>
      </c>
      <c r="I42" s="112">
        <f t="shared" si="1"/>
        <v>28.796942572664186</v>
      </c>
      <c r="N42" s="89" t="s">
        <v>134</v>
      </c>
      <c r="O42" s="89">
        <v>36</v>
      </c>
    </row>
    <row r="43" spans="1:15" ht="14.25" customHeight="1" x14ac:dyDescent="0.2">
      <c r="A43" s="102" t="s">
        <v>143</v>
      </c>
      <c r="B43" s="95"/>
      <c r="C43" s="96"/>
      <c r="D43" s="96">
        <v>24</v>
      </c>
      <c r="E43" s="96"/>
      <c r="F43" s="96"/>
      <c r="G43" s="97">
        <v>24</v>
      </c>
      <c r="I43" s="112">
        <f t="shared" si="1"/>
        <v>24.683093633712158</v>
      </c>
      <c r="N43" s="89" t="s">
        <v>138</v>
      </c>
      <c r="O43" s="89">
        <v>37</v>
      </c>
    </row>
    <row r="44" spans="1:15" ht="14.25" customHeight="1" x14ac:dyDescent="0.2">
      <c r="A44" s="102" t="s">
        <v>144</v>
      </c>
      <c r="B44" s="95"/>
      <c r="C44" s="96"/>
      <c r="D44" s="96">
        <v>23</v>
      </c>
      <c r="E44" s="96"/>
      <c r="F44" s="96"/>
      <c r="G44" s="97">
        <v>23</v>
      </c>
      <c r="I44" s="112">
        <f t="shared" si="1"/>
        <v>23.654631398974153</v>
      </c>
      <c r="N44" s="89" t="s">
        <v>145</v>
      </c>
      <c r="O44" s="89">
        <v>38</v>
      </c>
    </row>
    <row r="45" spans="1:15" ht="14.25" customHeight="1" x14ac:dyDescent="0.2">
      <c r="A45" s="102" t="s">
        <v>154</v>
      </c>
      <c r="B45" s="95"/>
      <c r="C45" s="96"/>
      <c r="D45" s="96">
        <v>22</v>
      </c>
      <c r="E45" s="96"/>
      <c r="F45" s="96"/>
      <c r="G45" s="97">
        <v>22</v>
      </c>
      <c r="I45" s="112">
        <f t="shared" si="1"/>
        <v>22.626169164236146</v>
      </c>
      <c r="N45" s="89" t="s">
        <v>133</v>
      </c>
      <c r="O45" s="89">
        <v>39</v>
      </c>
    </row>
    <row r="46" spans="1:15" ht="14.25" customHeight="1" x14ac:dyDescent="0.2">
      <c r="A46" s="102" t="s">
        <v>235</v>
      </c>
      <c r="B46" s="95"/>
      <c r="C46" s="96"/>
      <c r="D46" s="96">
        <v>21</v>
      </c>
      <c r="E46" s="96"/>
      <c r="F46" s="96"/>
      <c r="G46" s="97">
        <v>21</v>
      </c>
      <c r="I46" s="112">
        <f t="shared" si="1"/>
        <v>21.597706929498141</v>
      </c>
      <c r="N46" s="89" t="s">
        <v>123</v>
      </c>
      <c r="O46" s="89">
        <v>40</v>
      </c>
    </row>
    <row r="47" spans="1:15" ht="14.25" customHeight="1" x14ac:dyDescent="0.2">
      <c r="A47" s="102" t="s">
        <v>157</v>
      </c>
      <c r="B47" s="95"/>
      <c r="C47" s="96"/>
      <c r="D47" s="96">
        <v>19</v>
      </c>
      <c r="E47" s="96"/>
      <c r="F47" s="96"/>
      <c r="G47" s="97">
        <v>19</v>
      </c>
      <c r="I47" s="112">
        <f t="shared" si="1"/>
        <v>19.540782460022125</v>
      </c>
      <c r="N47" s="89" t="s">
        <v>148</v>
      </c>
      <c r="O47" s="89">
        <v>41</v>
      </c>
    </row>
    <row r="48" spans="1:15" ht="14.25" customHeight="1" x14ac:dyDescent="0.2">
      <c r="A48" s="102" t="s">
        <v>159</v>
      </c>
      <c r="B48" s="95"/>
      <c r="C48" s="96"/>
      <c r="D48" s="96">
        <v>17</v>
      </c>
      <c r="E48" s="96"/>
      <c r="F48" s="96"/>
      <c r="G48" s="97">
        <v>17</v>
      </c>
      <c r="I48" s="112">
        <f t="shared" si="1"/>
        <v>17.483857990546113</v>
      </c>
      <c r="N48" s="89" t="s">
        <v>153</v>
      </c>
      <c r="O48" s="89">
        <v>42</v>
      </c>
    </row>
    <row r="49" spans="1:15" ht="14.25" customHeight="1" x14ac:dyDescent="0.2">
      <c r="A49" s="102" t="s">
        <v>145</v>
      </c>
      <c r="B49" s="95"/>
      <c r="C49" s="96"/>
      <c r="D49" s="96">
        <v>16</v>
      </c>
      <c r="E49" s="96">
        <v>1</v>
      </c>
      <c r="F49" s="96"/>
      <c r="G49" s="97">
        <v>17</v>
      </c>
      <c r="I49" s="112">
        <f t="shared" si="1"/>
        <v>17.483857990546113</v>
      </c>
      <c r="N49" s="89" t="s">
        <v>137</v>
      </c>
      <c r="O49" s="89">
        <v>43</v>
      </c>
    </row>
    <row r="50" spans="1:15" ht="14.25" customHeight="1" x14ac:dyDescent="0.2">
      <c r="A50" s="102" t="s">
        <v>156</v>
      </c>
      <c r="B50" s="95"/>
      <c r="C50" s="96"/>
      <c r="D50" s="96">
        <v>16</v>
      </c>
      <c r="E50" s="96"/>
      <c r="F50" s="96"/>
      <c r="G50" s="97">
        <v>16</v>
      </c>
      <c r="I50" s="112">
        <f t="shared" si="1"/>
        <v>16.455395755808105</v>
      </c>
      <c r="N50" s="89" t="s">
        <v>130</v>
      </c>
      <c r="O50" s="89">
        <v>44</v>
      </c>
    </row>
    <row r="51" spans="1:15" ht="14.25" customHeight="1" x14ac:dyDescent="0.2">
      <c r="A51" s="102" t="s">
        <v>155</v>
      </c>
      <c r="B51" s="95"/>
      <c r="C51" s="96"/>
      <c r="D51" s="96">
        <v>16</v>
      </c>
      <c r="E51" s="96"/>
      <c r="F51" s="96"/>
      <c r="G51" s="97">
        <v>16</v>
      </c>
      <c r="I51" s="112">
        <f t="shared" si="1"/>
        <v>16.455395755808105</v>
      </c>
      <c r="N51" s="89" t="s">
        <v>154</v>
      </c>
      <c r="O51" s="89">
        <v>45</v>
      </c>
    </row>
    <row r="52" spans="1:15" ht="14.25" customHeight="1" x14ac:dyDescent="0.2">
      <c r="A52" s="102" t="s">
        <v>146</v>
      </c>
      <c r="B52" s="95"/>
      <c r="C52" s="96"/>
      <c r="D52" s="96">
        <v>16</v>
      </c>
      <c r="E52" s="96"/>
      <c r="F52" s="96"/>
      <c r="G52" s="97">
        <v>16</v>
      </c>
      <c r="I52" s="112">
        <f t="shared" si="1"/>
        <v>16.455395755808105</v>
      </c>
      <c r="N52" s="89" t="s">
        <v>120</v>
      </c>
      <c r="O52" s="89">
        <v>46</v>
      </c>
    </row>
    <row r="53" spans="1:15" ht="14.25" customHeight="1" x14ac:dyDescent="0.2">
      <c r="A53" s="102" t="s">
        <v>161</v>
      </c>
      <c r="B53" s="95"/>
      <c r="C53" s="96"/>
      <c r="D53" s="96">
        <v>15</v>
      </c>
      <c r="E53" s="96"/>
      <c r="F53" s="96"/>
      <c r="G53" s="97">
        <v>15</v>
      </c>
      <c r="I53" s="112">
        <f t="shared" si="1"/>
        <v>15.426933521070099</v>
      </c>
      <c r="N53" s="89" t="s">
        <v>162</v>
      </c>
      <c r="O53" s="89">
        <v>47</v>
      </c>
    </row>
    <row r="54" spans="1:15" ht="14.25" customHeight="1" x14ac:dyDescent="0.2">
      <c r="A54" s="102" t="s">
        <v>150</v>
      </c>
      <c r="B54" s="95"/>
      <c r="C54" s="96"/>
      <c r="D54" s="96">
        <v>15</v>
      </c>
      <c r="E54" s="96"/>
      <c r="F54" s="96"/>
      <c r="G54" s="97">
        <v>15</v>
      </c>
      <c r="I54" s="112">
        <f t="shared" si="1"/>
        <v>15.426933521070099</v>
      </c>
      <c r="N54" s="89" t="s">
        <v>238</v>
      </c>
      <c r="O54" s="89">
        <v>48</v>
      </c>
    </row>
    <row r="55" spans="1:15" ht="14.25" customHeight="1" x14ac:dyDescent="0.2">
      <c r="A55" s="102" t="s">
        <v>236</v>
      </c>
      <c r="B55" s="95"/>
      <c r="C55" s="96"/>
      <c r="D55" s="96">
        <v>13</v>
      </c>
      <c r="E55" s="96"/>
      <c r="F55" s="96"/>
      <c r="G55" s="97">
        <v>13</v>
      </c>
      <c r="I55" s="112">
        <f t="shared" si="1"/>
        <v>13.370009051594085</v>
      </c>
      <c r="N55" s="89" t="s">
        <v>124</v>
      </c>
      <c r="O55" s="89">
        <v>49</v>
      </c>
    </row>
    <row r="56" spans="1:15" ht="14.25" customHeight="1" x14ac:dyDescent="0.2">
      <c r="A56" s="102" t="s">
        <v>237</v>
      </c>
      <c r="B56" s="95"/>
      <c r="C56" s="96"/>
      <c r="D56" s="96">
        <v>13</v>
      </c>
      <c r="E56" s="96"/>
      <c r="F56" s="96"/>
      <c r="G56" s="97">
        <v>13</v>
      </c>
      <c r="I56" s="112">
        <f t="shared" si="1"/>
        <v>13.370009051594085</v>
      </c>
      <c r="N56" s="89" t="s">
        <v>155</v>
      </c>
      <c r="O56" s="89">
        <v>50</v>
      </c>
    </row>
    <row r="57" spans="1:15" ht="14.25" customHeight="1" x14ac:dyDescent="0.2">
      <c r="A57" s="102" t="s">
        <v>152</v>
      </c>
      <c r="B57" s="95"/>
      <c r="C57" s="96">
        <v>2</v>
      </c>
      <c r="D57" s="96">
        <v>10</v>
      </c>
      <c r="E57" s="96"/>
      <c r="F57" s="96"/>
      <c r="G57" s="97">
        <v>12</v>
      </c>
      <c r="I57" s="112">
        <f t="shared" si="1"/>
        <v>12.341546816856079</v>
      </c>
      <c r="N57" s="89" t="s">
        <v>116</v>
      </c>
      <c r="O57" s="89">
        <v>51</v>
      </c>
    </row>
    <row r="58" spans="1:15" ht="14.25" customHeight="1" x14ac:dyDescent="0.2">
      <c r="A58" s="102" t="s">
        <v>153</v>
      </c>
      <c r="B58" s="95"/>
      <c r="C58" s="96"/>
      <c r="D58" s="96">
        <v>12</v>
      </c>
      <c r="E58" s="96"/>
      <c r="F58" s="96"/>
      <c r="G58" s="97">
        <v>12</v>
      </c>
      <c r="I58" s="112">
        <f t="shared" si="1"/>
        <v>12.341546816856079</v>
      </c>
      <c r="N58" s="89" t="s">
        <v>180</v>
      </c>
      <c r="O58" s="89">
        <v>52</v>
      </c>
    </row>
    <row r="59" spans="1:15" ht="14.25" customHeight="1" x14ac:dyDescent="0.2">
      <c r="A59" s="102" t="s">
        <v>162</v>
      </c>
      <c r="B59" s="95"/>
      <c r="C59" s="96"/>
      <c r="D59" s="96">
        <v>12</v>
      </c>
      <c r="E59" s="96"/>
      <c r="F59" s="96"/>
      <c r="G59" s="97">
        <v>12</v>
      </c>
      <c r="I59" s="112">
        <f t="shared" si="1"/>
        <v>12.341546816856079</v>
      </c>
      <c r="N59" s="89" t="s">
        <v>139</v>
      </c>
      <c r="O59" s="89">
        <v>53</v>
      </c>
    </row>
    <row r="60" spans="1:15" ht="14.25" customHeight="1" x14ac:dyDescent="0.2">
      <c r="A60" s="102" t="s">
        <v>160</v>
      </c>
      <c r="B60" s="95"/>
      <c r="C60" s="96"/>
      <c r="D60" s="96">
        <v>12</v>
      </c>
      <c r="E60" s="96"/>
      <c r="F60" s="96"/>
      <c r="G60" s="97">
        <v>12</v>
      </c>
      <c r="I60" s="112">
        <f t="shared" si="1"/>
        <v>12.341546816856079</v>
      </c>
      <c r="N60" s="89" t="s">
        <v>160</v>
      </c>
      <c r="O60" s="89">
        <v>54</v>
      </c>
    </row>
    <row r="61" spans="1:15" ht="14.25" customHeight="1" x14ac:dyDescent="0.2">
      <c r="A61" s="102" t="s">
        <v>158</v>
      </c>
      <c r="B61" s="95"/>
      <c r="C61" s="96"/>
      <c r="D61" s="96">
        <v>11</v>
      </c>
      <c r="E61" s="96"/>
      <c r="F61" s="96"/>
      <c r="G61" s="97">
        <v>11</v>
      </c>
      <c r="I61" s="112">
        <f t="shared" si="1"/>
        <v>11.313084582118073</v>
      </c>
      <c r="N61" s="89" t="s">
        <v>142</v>
      </c>
      <c r="O61" s="89">
        <v>55</v>
      </c>
    </row>
    <row r="62" spans="1:15" ht="14.25" customHeight="1" x14ac:dyDescent="0.2">
      <c r="A62" s="102" t="s">
        <v>149</v>
      </c>
      <c r="B62" s="95"/>
      <c r="C62" s="96"/>
      <c r="D62" s="96">
        <v>11</v>
      </c>
      <c r="E62" s="96"/>
      <c r="F62" s="96"/>
      <c r="G62" s="97">
        <v>11</v>
      </c>
      <c r="I62" s="112">
        <f t="shared" si="1"/>
        <v>11.313084582118073</v>
      </c>
      <c r="N62" s="89" t="s">
        <v>170</v>
      </c>
      <c r="O62" s="89">
        <v>56</v>
      </c>
    </row>
    <row r="63" spans="1:15" ht="14.25" customHeight="1" x14ac:dyDescent="0.2">
      <c r="A63" s="102" t="s">
        <v>148</v>
      </c>
      <c r="B63" s="95"/>
      <c r="C63" s="96"/>
      <c r="D63" s="96">
        <v>11</v>
      </c>
      <c r="E63" s="96"/>
      <c r="F63" s="96"/>
      <c r="G63" s="97">
        <v>11</v>
      </c>
      <c r="I63" s="112">
        <f t="shared" si="1"/>
        <v>11.313084582118073</v>
      </c>
      <c r="N63" s="89" t="s">
        <v>177</v>
      </c>
      <c r="O63" s="89">
        <v>57</v>
      </c>
    </row>
    <row r="64" spans="1:15" ht="14.25" customHeight="1" x14ac:dyDescent="0.2">
      <c r="A64" s="102" t="s">
        <v>238</v>
      </c>
      <c r="B64" s="95"/>
      <c r="C64" s="96"/>
      <c r="D64" s="96">
        <v>10</v>
      </c>
      <c r="E64" s="96"/>
      <c r="F64" s="96"/>
      <c r="G64" s="97">
        <v>10</v>
      </c>
      <c r="I64" s="112">
        <f t="shared" si="1"/>
        <v>10.284622347380067</v>
      </c>
      <c r="N64" s="89" t="s">
        <v>166</v>
      </c>
      <c r="O64" s="89">
        <v>58</v>
      </c>
    </row>
    <row r="65" spans="1:15" ht="14.25" customHeight="1" x14ac:dyDescent="0.2">
      <c r="A65" s="102" t="s">
        <v>151</v>
      </c>
      <c r="B65" s="95"/>
      <c r="C65" s="96"/>
      <c r="D65" s="96">
        <v>9</v>
      </c>
      <c r="E65" s="96"/>
      <c r="F65" s="96"/>
      <c r="G65" s="97">
        <v>9</v>
      </c>
      <c r="I65" s="112">
        <f t="shared" si="1"/>
        <v>9.2561601126420605</v>
      </c>
      <c r="N65" s="89" t="s">
        <v>146</v>
      </c>
      <c r="O65" s="89">
        <v>59</v>
      </c>
    </row>
    <row r="66" spans="1:15" ht="14.25" customHeight="1" x14ac:dyDescent="0.2">
      <c r="A66" s="102" t="s">
        <v>163</v>
      </c>
      <c r="B66" s="95"/>
      <c r="C66" s="96"/>
      <c r="D66" s="96">
        <v>8</v>
      </c>
      <c r="E66" s="96"/>
      <c r="F66" s="96"/>
      <c r="G66" s="97">
        <v>8</v>
      </c>
      <c r="I66" s="112">
        <f t="shared" si="1"/>
        <v>8.2276978779040526</v>
      </c>
      <c r="N66" s="89" t="s">
        <v>167</v>
      </c>
      <c r="O66" s="89">
        <v>60</v>
      </c>
    </row>
    <row r="67" spans="1:15" ht="14.25" customHeight="1" x14ac:dyDescent="0.2">
      <c r="A67" s="102" t="s">
        <v>239</v>
      </c>
      <c r="B67" s="95"/>
      <c r="C67" s="96"/>
      <c r="D67" s="96">
        <v>8</v>
      </c>
      <c r="E67" s="96"/>
      <c r="F67" s="96"/>
      <c r="G67" s="97">
        <v>8</v>
      </c>
      <c r="I67" s="112">
        <f t="shared" si="1"/>
        <v>8.2276978779040526</v>
      </c>
    </row>
    <row r="68" spans="1:15" ht="14.25" customHeight="1" x14ac:dyDescent="0.2">
      <c r="A68" s="102" t="s">
        <v>140</v>
      </c>
      <c r="B68" s="95"/>
      <c r="C68" s="96"/>
      <c r="D68" s="96">
        <v>8</v>
      </c>
      <c r="E68" s="96"/>
      <c r="F68" s="96"/>
      <c r="G68" s="97">
        <v>8</v>
      </c>
      <c r="I68" s="112">
        <f t="shared" si="1"/>
        <v>8.2276978779040526</v>
      </c>
    </row>
    <row r="69" spans="1:15" ht="14.25" customHeight="1" x14ac:dyDescent="0.2">
      <c r="A69" s="102" t="s">
        <v>240</v>
      </c>
      <c r="B69" s="95"/>
      <c r="C69" s="96"/>
      <c r="D69" s="96">
        <v>8</v>
      </c>
      <c r="E69" s="96"/>
      <c r="F69" s="96"/>
      <c r="G69" s="97">
        <v>8</v>
      </c>
      <c r="I69" s="112">
        <f t="shared" ref="I69:I100" si="2">G69/$G$127*$G$129</f>
        <v>8.2276978779040526</v>
      </c>
    </row>
    <row r="70" spans="1:15" ht="14.25" customHeight="1" x14ac:dyDescent="0.2">
      <c r="A70" s="102" t="s">
        <v>241</v>
      </c>
      <c r="B70" s="95"/>
      <c r="C70" s="96">
        <v>1</v>
      </c>
      <c r="D70" s="96">
        <v>6</v>
      </c>
      <c r="E70" s="96"/>
      <c r="F70" s="96"/>
      <c r="G70" s="97">
        <v>7</v>
      </c>
      <c r="I70" s="112">
        <f t="shared" si="2"/>
        <v>7.1992356431660465</v>
      </c>
    </row>
    <row r="71" spans="1:15" ht="14.25" customHeight="1" x14ac:dyDescent="0.2">
      <c r="A71" s="102" t="s">
        <v>242</v>
      </c>
      <c r="B71" s="95"/>
      <c r="C71" s="96"/>
      <c r="D71" s="96">
        <v>7</v>
      </c>
      <c r="E71" s="96"/>
      <c r="F71" s="96"/>
      <c r="G71" s="97">
        <v>7</v>
      </c>
      <c r="I71" s="112">
        <f t="shared" si="2"/>
        <v>7.1992356431660465</v>
      </c>
    </row>
    <row r="72" spans="1:15" ht="14.25" customHeight="1" x14ac:dyDescent="0.2">
      <c r="A72" s="102" t="s">
        <v>243</v>
      </c>
      <c r="B72" s="95"/>
      <c r="C72" s="96"/>
      <c r="D72" s="96">
        <v>6</v>
      </c>
      <c r="E72" s="96"/>
      <c r="F72" s="96"/>
      <c r="G72" s="97">
        <v>6</v>
      </c>
      <c r="I72" s="112">
        <f t="shared" si="2"/>
        <v>6.1707734084280395</v>
      </c>
    </row>
    <row r="73" spans="1:15" ht="14.25" customHeight="1" x14ac:dyDescent="0.2">
      <c r="A73" s="102" t="s">
        <v>244</v>
      </c>
      <c r="B73" s="95"/>
      <c r="C73" s="96"/>
      <c r="D73" s="96">
        <v>6</v>
      </c>
      <c r="E73" s="96"/>
      <c r="F73" s="96"/>
      <c r="G73" s="97">
        <v>6</v>
      </c>
      <c r="I73" s="112">
        <f t="shared" si="2"/>
        <v>6.1707734084280395</v>
      </c>
    </row>
    <row r="74" spans="1:15" ht="14.25" customHeight="1" x14ac:dyDescent="0.2">
      <c r="A74" s="102" t="s">
        <v>245</v>
      </c>
      <c r="B74" s="95"/>
      <c r="C74" s="96"/>
      <c r="D74" s="96">
        <v>6</v>
      </c>
      <c r="E74" s="96"/>
      <c r="F74" s="96"/>
      <c r="G74" s="97">
        <v>6</v>
      </c>
      <c r="I74" s="112">
        <f t="shared" si="2"/>
        <v>6.1707734084280395</v>
      </c>
    </row>
    <row r="75" spans="1:15" ht="14.25" customHeight="1" x14ac:dyDescent="0.2">
      <c r="A75" s="102" t="s">
        <v>246</v>
      </c>
      <c r="B75" s="95"/>
      <c r="C75" s="96"/>
      <c r="D75" s="96">
        <v>5</v>
      </c>
      <c r="E75" s="96"/>
      <c r="F75" s="96"/>
      <c r="G75" s="97">
        <v>5</v>
      </c>
      <c r="I75" s="112">
        <f t="shared" si="2"/>
        <v>5.1423111736900333</v>
      </c>
    </row>
    <row r="76" spans="1:15" ht="14.25" customHeight="1" x14ac:dyDescent="0.2">
      <c r="A76" s="102" t="s">
        <v>164</v>
      </c>
      <c r="B76" s="95"/>
      <c r="C76" s="96"/>
      <c r="D76" s="96">
        <v>5</v>
      </c>
      <c r="E76" s="96"/>
      <c r="F76" s="96"/>
      <c r="G76" s="97">
        <v>5</v>
      </c>
      <c r="I76" s="112">
        <f t="shared" si="2"/>
        <v>5.1423111736900333</v>
      </c>
    </row>
    <row r="77" spans="1:15" ht="14.25" customHeight="1" x14ac:dyDescent="0.2">
      <c r="A77" s="102" t="s">
        <v>247</v>
      </c>
      <c r="B77" s="95"/>
      <c r="C77" s="96"/>
      <c r="D77" s="96">
        <v>5</v>
      </c>
      <c r="E77" s="96"/>
      <c r="F77" s="96"/>
      <c r="G77" s="97">
        <v>5</v>
      </c>
      <c r="I77" s="112">
        <f t="shared" si="2"/>
        <v>5.1423111736900333</v>
      </c>
    </row>
    <row r="78" spans="1:15" ht="14.25" customHeight="1" x14ac:dyDescent="0.2">
      <c r="A78" s="102" t="s">
        <v>248</v>
      </c>
      <c r="B78" s="95"/>
      <c r="C78" s="96"/>
      <c r="D78" s="96">
        <v>5</v>
      </c>
      <c r="E78" s="96"/>
      <c r="F78" s="96"/>
      <c r="G78" s="97">
        <v>5</v>
      </c>
      <c r="I78" s="112">
        <f t="shared" si="2"/>
        <v>5.1423111736900333</v>
      </c>
    </row>
    <row r="79" spans="1:15" ht="14.25" customHeight="1" x14ac:dyDescent="0.2">
      <c r="A79" s="102" t="s">
        <v>249</v>
      </c>
      <c r="B79" s="95"/>
      <c r="C79" s="96">
        <v>1</v>
      </c>
      <c r="D79" s="96">
        <v>3</v>
      </c>
      <c r="E79" s="96"/>
      <c r="F79" s="96"/>
      <c r="G79" s="97">
        <v>4</v>
      </c>
      <c r="I79" s="112">
        <f t="shared" si="2"/>
        <v>4.1138489389520263</v>
      </c>
    </row>
    <row r="80" spans="1:15" ht="14.25" customHeight="1" x14ac:dyDescent="0.2">
      <c r="A80" s="102" t="s">
        <v>250</v>
      </c>
      <c r="B80" s="95"/>
      <c r="C80" s="96"/>
      <c r="D80" s="96">
        <v>4</v>
      </c>
      <c r="E80" s="96"/>
      <c r="F80" s="96"/>
      <c r="G80" s="97">
        <v>4</v>
      </c>
      <c r="I80" s="112">
        <f t="shared" si="2"/>
        <v>4.1138489389520263</v>
      </c>
    </row>
    <row r="81" spans="1:9" ht="14.25" customHeight="1" x14ac:dyDescent="0.2">
      <c r="A81" s="102" t="s">
        <v>251</v>
      </c>
      <c r="B81" s="95"/>
      <c r="C81" s="96"/>
      <c r="D81" s="96">
        <v>4</v>
      </c>
      <c r="E81" s="96"/>
      <c r="F81" s="96"/>
      <c r="G81" s="97">
        <v>4</v>
      </c>
      <c r="I81" s="112">
        <f t="shared" si="2"/>
        <v>4.1138489389520263</v>
      </c>
    </row>
    <row r="82" spans="1:9" ht="14.25" customHeight="1" x14ac:dyDescent="0.2">
      <c r="A82" s="102" t="s">
        <v>252</v>
      </c>
      <c r="B82" s="95"/>
      <c r="C82" s="96"/>
      <c r="D82" s="96">
        <v>4</v>
      </c>
      <c r="E82" s="96"/>
      <c r="F82" s="96"/>
      <c r="G82" s="97">
        <v>4</v>
      </c>
      <c r="I82" s="112">
        <f t="shared" si="2"/>
        <v>4.1138489389520263</v>
      </c>
    </row>
    <row r="83" spans="1:9" ht="14.25" customHeight="1" x14ac:dyDescent="0.2">
      <c r="A83" s="102" t="s">
        <v>253</v>
      </c>
      <c r="B83" s="95"/>
      <c r="C83" s="96">
        <v>2</v>
      </c>
      <c r="D83" s="96">
        <v>1</v>
      </c>
      <c r="E83" s="96"/>
      <c r="F83" s="96"/>
      <c r="G83" s="97">
        <v>3</v>
      </c>
      <c r="I83" s="112">
        <f t="shared" si="2"/>
        <v>3.0853867042140197</v>
      </c>
    </row>
    <row r="84" spans="1:9" ht="14.25" customHeight="1" x14ac:dyDescent="0.2">
      <c r="A84" s="102" t="s">
        <v>254</v>
      </c>
      <c r="B84" s="95"/>
      <c r="C84" s="96"/>
      <c r="D84" s="96">
        <v>3</v>
      </c>
      <c r="E84" s="96"/>
      <c r="F84" s="96"/>
      <c r="G84" s="97">
        <v>3</v>
      </c>
      <c r="I84" s="112">
        <f t="shared" si="2"/>
        <v>3.0853867042140197</v>
      </c>
    </row>
    <row r="85" spans="1:9" ht="14.25" customHeight="1" x14ac:dyDescent="0.2">
      <c r="A85" s="102" t="s">
        <v>255</v>
      </c>
      <c r="B85" s="95"/>
      <c r="C85" s="96"/>
      <c r="D85" s="96">
        <v>3</v>
      </c>
      <c r="E85" s="96"/>
      <c r="F85" s="96"/>
      <c r="G85" s="97">
        <v>3</v>
      </c>
      <c r="I85" s="112">
        <f t="shared" si="2"/>
        <v>3.0853867042140197</v>
      </c>
    </row>
    <row r="86" spans="1:9" ht="14.25" customHeight="1" x14ac:dyDescent="0.2">
      <c r="A86" s="102" t="s">
        <v>256</v>
      </c>
      <c r="B86" s="95"/>
      <c r="C86" s="96"/>
      <c r="D86" s="96">
        <v>3</v>
      </c>
      <c r="E86" s="96"/>
      <c r="F86" s="96"/>
      <c r="G86" s="97">
        <v>3</v>
      </c>
      <c r="I86" s="112">
        <f t="shared" si="2"/>
        <v>3.0853867042140197</v>
      </c>
    </row>
    <row r="87" spans="1:9" ht="14.25" customHeight="1" x14ac:dyDescent="0.2">
      <c r="A87" s="102" t="s">
        <v>257</v>
      </c>
      <c r="B87" s="95"/>
      <c r="C87" s="96"/>
      <c r="D87" s="96">
        <v>3</v>
      </c>
      <c r="E87" s="96"/>
      <c r="F87" s="96"/>
      <c r="G87" s="97">
        <v>3</v>
      </c>
      <c r="I87" s="112">
        <f t="shared" si="2"/>
        <v>3.0853867042140197</v>
      </c>
    </row>
    <row r="88" spans="1:9" ht="14.25" customHeight="1" x14ac:dyDescent="0.2">
      <c r="A88" s="102" t="s">
        <v>258</v>
      </c>
      <c r="B88" s="95"/>
      <c r="C88" s="96"/>
      <c r="D88" s="96">
        <v>3</v>
      </c>
      <c r="E88" s="96"/>
      <c r="F88" s="96"/>
      <c r="G88" s="97">
        <v>3</v>
      </c>
      <c r="I88" s="112">
        <f t="shared" si="2"/>
        <v>3.0853867042140197</v>
      </c>
    </row>
    <row r="89" spans="1:9" ht="14.25" customHeight="1" x14ac:dyDescent="0.2">
      <c r="A89" s="102" t="s">
        <v>259</v>
      </c>
      <c r="B89" s="95"/>
      <c r="C89" s="96"/>
      <c r="D89" s="96">
        <v>3</v>
      </c>
      <c r="E89" s="96"/>
      <c r="F89" s="96"/>
      <c r="G89" s="97">
        <v>3</v>
      </c>
      <c r="I89" s="112">
        <f t="shared" si="2"/>
        <v>3.0853867042140197</v>
      </c>
    </row>
    <row r="90" spans="1:9" ht="14.25" customHeight="1" x14ac:dyDescent="0.2">
      <c r="A90" s="102" t="s">
        <v>260</v>
      </c>
      <c r="B90" s="95"/>
      <c r="C90" s="96"/>
      <c r="D90" s="96">
        <v>3</v>
      </c>
      <c r="E90" s="96"/>
      <c r="F90" s="96"/>
      <c r="G90" s="97">
        <v>3</v>
      </c>
      <c r="I90" s="112">
        <f t="shared" si="2"/>
        <v>3.0853867042140197</v>
      </c>
    </row>
    <row r="91" spans="1:9" ht="14.25" customHeight="1" x14ac:dyDescent="0.2">
      <c r="A91" s="102" t="s">
        <v>261</v>
      </c>
      <c r="B91" s="95"/>
      <c r="C91" s="96"/>
      <c r="D91" s="96">
        <v>3</v>
      </c>
      <c r="E91" s="96"/>
      <c r="F91" s="96"/>
      <c r="G91" s="97">
        <v>3</v>
      </c>
      <c r="I91" s="112">
        <f t="shared" si="2"/>
        <v>3.0853867042140197</v>
      </c>
    </row>
    <row r="92" spans="1:9" ht="14.25" customHeight="1" x14ac:dyDescent="0.2">
      <c r="A92" s="102" t="s">
        <v>262</v>
      </c>
      <c r="B92" s="95"/>
      <c r="C92" s="96"/>
      <c r="D92" s="96">
        <v>3</v>
      </c>
      <c r="E92" s="96"/>
      <c r="F92" s="96"/>
      <c r="G92" s="97">
        <v>3</v>
      </c>
      <c r="I92" s="112">
        <f t="shared" si="2"/>
        <v>3.0853867042140197</v>
      </c>
    </row>
    <row r="93" spans="1:9" ht="14.25" customHeight="1" x14ac:dyDescent="0.2">
      <c r="A93" s="102" t="s">
        <v>263</v>
      </c>
      <c r="B93" s="95"/>
      <c r="C93" s="96"/>
      <c r="D93" s="96">
        <v>3</v>
      </c>
      <c r="E93" s="96"/>
      <c r="F93" s="96"/>
      <c r="G93" s="97">
        <v>3</v>
      </c>
      <c r="I93" s="112">
        <f t="shared" si="2"/>
        <v>3.0853867042140197</v>
      </c>
    </row>
    <row r="94" spans="1:9" ht="14.25" customHeight="1" x14ac:dyDescent="0.2">
      <c r="A94" s="102" t="s">
        <v>264</v>
      </c>
      <c r="B94" s="95"/>
      <c r="C94" s="96"/>
      <c r="D94" s="96">
        <v>2</v>
      </c>
      <c r="E94" s="96"/>
      <c r="F94" s="96"/>
      <c r="G94" s="97">
        <v>2</v>
      </c>
      <c r="I94" s="112">
        <f t="shared" si="2"/>
        <v>2.0569244694760132</v>
      </c>
    </row>
    <row r="95" spans="1:9" ht="14.25" customHeight="1" x14ac:dyDescent="0.2">
      <c r="A95" s="102" t="s">
        <v>265</v>
      </c>
      <c r="B95" s="95"/>
      <c r="C95" s="96"/>
      <c r="D95" s="96">
        <v>2</v>
      </c>
      <c r="E95" s="96"/>
      <c r="F95" s="96"/>
      <c r="G95" s="97">
        <v>2</v>
      </c>
      <c r="I95" s="112">
        <f t="shared" si="2"/>
        <v>2.0569244694760132</v>
      </c>
    </row>
    <row r="96" spans="1:9" ht="14.25" customHeight="1" x14ac:dyDescent="0.2">
      <c r="A96" s="102" t="s">
        <v>266</v>
      </c>
      <c r="B96" s="95"/>
      <c r="C96" s="96"/>
      <c r="D96" s="96">
        <v>2</v>
      </c>
      <c r="E96" s="96"/>
      <c r="F96" s="96"/>
      <c r="G96" s="97">
        <v>2</v>
      </c>
      <c r="I96" s="112">
        <f t="shared" si="2"/>
        <v>2.0569244694760132</v>
      </c>
    </row>
    <row r="97" spans="1:9" ht="14.25" customHeight="1" x14ac:dyDescent="0.2">
      <c r="A97" s="102" t="s">
        <v>267</v>
      </c>
      <c r="B97" s="95"/>
      <c r="C97" s="96"/>
      <c r="D97" s="96">
        <v>2</v>
      </c>
      <c r="E97" s="96"/>
      <c r="F97" s="96"/>
      <c r="G97" s="97">
        <v>2</v>
      </c>
      <c r="I97" s="112">
        <f t="shared" si="2"/>
        <v>2.0569244694760132</v>
      </c>
    </row>
    <row r="98" spans="1:9" ht="14.25" customHeight="1" x14ac:dyDescent="0.2">
      <c r="A98" s="102" t="s">
        <v>268</v>
      </c>
      <c r="B98" s="95"/>
      <c r="C98" s="96"/>
      <c r="D98" s="96">
        <v>2</v>
      </c>
      <c r="E98" s="96"/>
      <c r="F98" s="96"/>
      <c r="G98" s="97">
        <v>2</v>
      </c>
      <c r="I98" s="112">
        <f t="shared" si="2"/>
        <v>2.0569244694760132</v>
      </c>
    </row>
    <row r="99" spans="1:9" ht="14.25" customHeight="1" x14ac:dyDescent="0.2">
      <c r="A99" s="102" t="s">
        <v>269</v>
      </c>
      <c r="B99" s="95"/>
      <c r="C99" s="96"/>
      <c r="D99" s="96">
        <v>2</v>
      </c>
      <c r="E99" s="96"/>
      <c r="F99" s="96"/>
      <c r="G99" s="97">
        <v>2</v>
      </c>
      <c r="I99" s="112">
        <f t="shared" si="2"/>
        <v>2.0569244694760132</v>
      </c>
    </row>
    <row r="100" spans="1:9" ht="14.25" customHeight="1" x14ac:dyDescent="0.2">
      <c r="A100" s="102" t="s">
        <v>270</v>
      </c>
      <c r="B100" s="95"/>
      <c r="C100" s="96"/>
      <c r="D100" s="96">
        <v>2</v>
      </c>
      <c r="E100" s="96"/>
      <c r="F100" s="96"/>
      <c r="G100" s="97">
        <v>2</v>
      </c>
      <c r="I100" s="112">
        <f t="shared" si="2"/>
        <v>2.0569244694760132</v>
      </c>
    </row>
    <row r="101" spans="1:9" ht="14.25" customHeight="1" x14ac:dyDescent="0.2">
      <c r="A101" s="102" t="s">
        <v>271</v>
      </c>
      <c r="B101" s="95"/>
      <c r="C101" s="96"/>
      <c r="D101" s="96">
        <v>2</v>
      </c>
      <c r="E101" s="96"/>
      <c r="F101" s="96"/>
      <c r="G101" s="97">
        <v>2</v>
      </c>
      <c r="I101" s="112">
        <f t="shared" ref="I101:I126" si="3">G101/$G$127*$G$129</f>
        <v>2.0569244694760132</v>
      </c>
    </row>
    <row r="102" spans="1:9" ht="14.25" customHeight="1" x14ac:dyDescent="0.2">
      <c r="A102" s="102" t="s">
        <v>272</v>
      </c>
      <c r="B102" s="95"/>
      <c r="C102" s="96"/>
      <c r="D102" s="96">
        <v>1</v>
      </c>
      <c r="E102" s="96"/>
      <c r="F102" s="96"/>
      <c r="G102" s="97">
        <v>1</v>
      </c>
      <c r="I102" s="112">
        <f t="shared" si="3"/>
        <v>1.0284622347380066</v>
      </c>
    </row>
    <row r="103" spans="1:9" ht="14.25" customHeight="1" x14ac:dyDescent="0.2">
      <c r="A103" s="102" t="s">
        <v>273</v>
      </c>
      <c r="B103" s="95"/>
      <c r="C103" s="96"/>
      <c r="D103" s="96">
        <v>1</v>
      </c>
      <c r="E103" s="96"/>
      <c r="F103" s="96"/>
      <c r="G103" s="97">
        <v>1</v>
      </c>
      <c r="I103" s="112">
        <f t="shared" si="3"/>
        <v>1.0284622347380066</v>
      </c>
    </row>
    <row r="104" spans="1:9" ht="14.25" customHeight="1" x14ac:dyDescent="0.2">
      <c r="A104" s="102" t="s">
        <v>274</v>
      </c>
      <c r="B104" s="95"/>
      <c r="C104" s="96"/>
      <c r="D104" s="96">
        <v>1</v>
      </c>
      <c r="E104" s="96"/>
      <c r="F104" s="96"/>
      <c r="G104" s="97">
        <v>1</v>
      </c>
      <c r="I104" s="112">
        <f t="shared" si="3"/>
        <v>1.0284622347380066</v>
      </c>
    </row>
    <row r="105" spans="1:9" ht="14.25" customHeight="1" x14ac:dyDescent="0.2">
      <c r="A105" s="102" t="s">
        <v>275</v>
      </c>
      <c r="B105" s="95"/>
      <c r="C105" s="96"/>
      <c r="D105" s="96">
        <v>1</v>
      </c>
      <c r="E105" s="96"/>
      <c r="F105" s="96"/>
      <c r="G105" s="97">
        <v>1</v>
      </c>
      <c r="I105" s="112">
        <f t="shared" si="3"/>
        <v>1.0284622347380066</v>
      </c>
    </row>
    <row r="106" spans="1:9" ht="14.25" customHeight="1" x14ac:dyDescent="0.2">
      <c r="A106" s="102" t="s">
        <v>276</v>
      </c>
      <c r="B106" s="95"/>
      <c r="C106" s="96"/>
      <c r="D106" s="96">
        <v>1</v>
      </c>
      <c r="E106" s="96"/>
      <c r="F106" s="96"/>
      <c r="G106" s="97">
        <v>1</v>
      </c>
      <c r="I106" s="112">
        <f t="shared" si="3"/>
        <v>1.0284622347380066</v>
      </c>
    </row>
    <row r="107" spans="1:9" ht="14.25" customHeight="1" x14ac:dyDescent="0.2">
      <c r="A107" s="102" t="s">
        <v>277</v>
      </c>
      <c r="B107" s="95"/>
      <c r="C107" s="96"/>
      <c r="D107" s="96">
        <v>1</v>
      </c>
      <c r="E107" s="96"/>
      <c r="F107" s="96"/>
      <c r="G107" s="97">
        <v>1</v>
      </c>
      <c r="I107" s="112">
        <f t="shared" si="3"/>
        <v>1.0284622347380066</v>
      </c>
    </row>
    <row r="108" spans="1:9" ht="14.25" customHeight="1" x14ac:dyDescent="0.2">
      <c r="A108" s="102" t="s">
        <v>278</v>
      </c>
      <c r="B108" s="95"/>
      <c r="C108" s="96"/>
      <c r="D108" s="96">
        <v>1</v>
      </c>
      <c r="E108" s="96"/>
      <c r="F108" s="96"/>
      <c r="G108" s="97">
        <v>1</v>
      </c>
      <c r="I108" s="112">
        <f t="shared" si="3"/>
        <v>1.0284622347380066</v>
      </c>
    </row>
    <row r="109" spans="1:9" ht="14.25" customHeight="1" x14ac:dyDescent="0.2">
      <c r="A109" s="102" t="s">
        <v>279</v>
      </c>
      <c r="B109" s="95"/>
      <c r="C109" s="96"/>
      <c r="D109" s="96">
        <v>1</v>
      </c>
      <c r="E109" s="96"/>
      <c r="F109" s="96"/>
      <c r="G109" s="97">
        <v>1</v>
      </c>
      <c r="I109" s="112">
        <f t="shared" si="3"/>
        <v>1.0284622347380066</v>
      </c>
    </row>
    <row r="110" spans="1:9" ht="14.25" customHeight="1" x14ac:dyDescent="0.2">
      <c r="A110" s="102" t="s">
        <v>280</v>
      </c>
      <c r="B110" s="95"/>
      <c r="C110" s="96"/>
      <c r="D110" s="96">
        <v>1</v>
      </c>
      <c r="E110" s="96"/>
      <c r="F110" s="96"/>
      <c r="G110" s="97">
        <v>1</v>
      </c>
      <c r="I110" s="112">
        <f t="shared" si="3"/>
        <v>1.0284622347380066</v>
      </c>
    </row>
    <row r="111" spans="1:9" ht="14.25" customHeight="1" x14ac:dyDescent="0.2">
      <c r="A111" s="102" t="s">
        <v>281</v>
      </c>
      <c r="B111" s="95"/>
      <c r="C111" s="96"/>
      <c r="D111" s="96">
        <v>1</v>
      </c>
      <c r="E111" s="96"/>
      <c r="F111" s="96"/>
      <c r="G111" s="97">
        <v>1</v>
      </c>
      <c r="I111" s="112">
        <f t="shared" si="3"/>
        <v>1.0284622347380066</v>
      </c>
    </row>
    <row r="112" spans="1:9" ht="14.25" customHeight="1" x14ac:dyDescent="0.2">
      <c r="A112" s="102" t="s">
        <v>282</v>
      </c>
      <c r="B112" s="95"/>
      <c r="C112" s="96"/>
      <c r="D112" s="96">
        <v>1</v>
      </c>
      <c r="E112" s="96"/>
      <c r="F112" s="96"/>
      <c r="G112" s="97">
        <v>1</v>
      </c>
      <c r="I112" s="112">
        <f t="shared" si="3"/>
        <v>1.0284622347380066</v>
      </c>
    </row>
    <row r="113" spans="1:9" ht="14.25" customHeight="1" x14ac:dyDescent="0.2">
      <c r="A113" s="102" t="s">
        <v>283</v>
      </c>
      <c r="B113" s="95"/>
      <c r="C113" s="96"/>
      <c r="D113" s="96">
        <v>1</v>
      </c>
      <c r="E113" s="96"/>
      <c r="F113" s="96"/>
      <c r="G113" s="97">
        <v>1</v>
      </c>
      <c r="I113" s="112">
        <f t="shared" si="3"/>
        <v>1.0284622347380066</v>
      </c>
    </row>
    <row r="114" spans="1:9" ht="14.25" customHeight="1" x14ac:dyDescent="0.2">
      <c r="A114" s="102" t="s">
        <v>284</v>
      </c>
      <c r="B114" s="95"/>
      <c r="C114" s="96"/>
      <c r="D114" s="96">
        <v>1</v>
      </c>
      <c r="E114" s="96"/>
      <c r="F114" s="96"/>
      <c r="G114" s="97">
        <v>1</v>
      </c>
      <c r="I114" s="112">
        <f t="shared" si="3"/>
        <v>1.0284622347380066</v>
      </c>
    </row>
    <row r="115" spans="1:9" ht="14.25" customHeight="1" x14ac:dyDescent="0.2">
      <c r="A115" s="102" t="s">
        <v>285</v>
      </c>
      <c r="B115" s="95"/>
      <c r="C115" s="96"/>
      <c r="D115" s="96">
        <v>1</v>
      </c>
      <c r="E115" s="96"/>
      <c r="F115" s="96"/>
      <c r="G115" s="97">
        <v>1</v>
      </c>
      <c r="I115" s="112">
        <f t="shared" si="3"/>
        <v>1.0284622347380066</v>
      </c>
    </row>
    <row r="116" spans="1:9" ht="14.25" customHeight="1" x14ac:dyDescent="0.2">
      <c r="A116" s="102" t="s">
        <v>286</v>
      </c>
      <c r="B116" s="95"/>
      <c r="C116" s="96"/>
      <c r="D116" s="96">
        <v>1</v>
      </c>
      <c r="E116" s="96"/>
      <c r="F116" s="96"/>
      <c r="G116" s="97">
        <v>1</v>
      </c>
      <c r="I116" s="112">
        <f t="shared" si="3"/>
        <v>1.0284622347380066</v>
      </c>
    </row>
    <row r="117" spans="1:9" ht="14.25" customHeight="1" x14ac:dyDescent="0.2">
      <c r="A117" s="102" t="s">
        <v>287</v>
      </c>
      <c r="B117" s="95"/>
      <c r="C117" s="96"/>
      <c r="D117" s="96">
        <v>1</v>
      </c>
      <c r="E117" s="96"/>
      <c r="F117" s="96"/>
      <c r="G117" s="97">
        <v>1</v>
      </c>
      <c r="I117" s="112">
        <f t="shared" si="3"/>
        <v>1.0284622347380066</v>
      </c>
    </row>
    <row r="118" spans="1:9" ht="14.25" customHeight="1" x14ac:dyDescent="0.2">
      <c r="A118" s="102" t="s">
        <v>288</v>
      </c>
      <c r="B118" s="95"/>
      <c r="C118" s="96"/>
      <c r="D118" s="96">
        <v>1</v>
      </c>
      <c r="E118" s="96"/>
      <c r="F118" s="96"/>
      <c r="G118" s="97">
        <v>1</v>
      </c>
      <c r="I118" s="112">
        <f t="shared" si="3"/>
        <v>1.0284622347380066</v>
      </c>
    </row>
    <row r="119" spans="1:9" ht="14.25" customHeight="1" x14ac:dyDescent="0.2">
      <c r="A119" s="102" t="s">
        <v>289</v>
      </c>
      <c r="B119" s="95"/>
      <c r="C119" s="96"/>
      <c r="D119" s="96">
        <v>1</v>
      </c>
      <c r="E119" s="96"/>
      <c r="F119" s="96"/>
      <c r="G119" s="97">
        <v>1</v>
      </c>
      <c r="I119" s="112">
        <f t="shared" si="3"/>
        <v>1.0284622347380066</v>
      </c>
    </row>
    <row r="120" spans="1:9" ht="14.25" customHeight="1" x14ac:dyDescent="0.2">
      <c r="A120" s="102" t="s">
        <v>290</v>
      </c>
      <c r="B120" s="95"/>
      <c r="C120" s="96"/>
      <c r="D120" s="96">
        <v>1</v>
      </c>
      <c r="E120" s="96"/>
      <c r="F120" s="96"/>
      <c r="G120" s="97">
        <v>1</v>
      </c>
      <c r="I120" s="112">
        <f t="shared" si="3"/>
        <v>1.0284622347380066</v>
      </c>
    </row>
    <row r="121" spans="1:9" ht="14.25" customHeight="1" x14ac:dyDescent="0.2">
      <c r="A121" s="102" t="s">
        <v>291</v>
      </c>
      <c r="B121" s="95"/>
      <c r="C121" s="96"/>
      <c r="D121" s="96">
        <v>1</v>
      </c>
      <c r="E121" s="96"/>
      <c r="F121" s="96"/>
      <c r="G121" s="97">
        <v>1</v>
      </c>
      <c r="I121" s="112">
        <f t="shared" si="3"/>
        <v>1.0284622347380066</v>
      </c>
    </row>
    <row r="122" spans="1:9" ht="14.25" customHeight="1" x14ac:dyDescent="0.2">
      <c r="A122" s="102" t="s">
        <v>292</v>
      </c>
      <c r="B122" s="95"/>
      <c r="C122" s="96"/>
      <c r="D122" s="96">
        <v>1</v>
      </c>
      <c r="E122" s="96"/>
      <c r="F122" s="96"/>
      <c r="G122" s="97">
        <v>1</v>
      </c>
      <c r="I122" s="112">
        <f t="shared" si="3"/>
        <v>1.0284622347380066</v>
      </c>
    </row>
    <row r="123" spans="1:9" ht="14.25" customHeight="1" x14ac:dyDescent="0.2">
      <c r="A123" s="102" t="s">
        <v>293</v>
      </c>
      <c r="B123" s="95"/>
      <c r="C123" s="96"/>
      <c r="D123" s="96">
        <v>1</v>
      </c>
      <c r="E123" s="96"/>
      <c r="F123" s="96"/>
      <c r="G123" s="97">
        <v>1</v>
      </c>
      <c r="I123" s="112">
        <f t="shared" si="3"/>
        <v>1.0284622347380066</v>
      </c>
    </row>
    <row r="124" spans="1:9" ht="14.25" customHeight="1" x14ac:dyDescent="0.2">
      <c r="A124" s="102" t="s">
        <v>294</v>
      </c>
      <c r="B124" s="95"/>
      <c r="C124" s="96">
        <v>1</v>
      </c>
      <c r="D124" s="96"/>
      <c r="E124" s="96"/>
      <c r="F124" s="96"/>
      <c r="G124" s="97">
        <v>1</v>
      </c>
      <c r="I124" s="112">
        <f t="shared" si="3"/>
        <v>1.0284622347380066</v>
      </c>
    </row>
    <row r="125" spans="1:9" ht="14.25" customHeight="1" x14ac:dyDescent="0.2">
      <c r="A125" s="102" t="s">
        <v>295</v>
      </c>
      <c r="B125" s="95"/>
      <c r="C125" s="96"/>
      <c r="D125" s="96">
        <v>1</v>
      </c>
      <c r="E125" s="96"/>
      <c r="F125" s="96"/>
      <c r="G125" s="97">
        <v>1</v>
      </c>
      <c r="I125" s="112">
        <f t="shared" si="3"/>
        <v>1.0284622347380066</v>
      </c>
    </row>
    <row r="126" spans="1:9" ht="14.25" customHeight="1" x14ac:dyDescent="0.2">
      <c r="A126" s="101" t="s">
        <v>296</v>
      </c>
      <c r="B126" s="95"/>
      <c r="C126" s="96"/>
      <c r="D126" s="96">
        <v>1</v>
      </c>
      <c r="E126" s="96"/>
      <c r="F126" s="96"/>
      <c r="G126" s="106">
        <v>1</v>
      </c>
      <c r="I126" s="113">
        <f t="shared" si="3"/>
        <v>1.0284622347380066</v>
      </c>
    </row>
    <row r="127" spans="1:9" ht="14.25" customHeight="1" thickBot="1" x14ac:dyDescent="0.25">
      <c r="A127" s="99" t="s">
        <v>229</v>
      </c>
      <c r="B127" s="95"/>
      <c r="C127" s="97">
        <v>614</v>
      </c>
      <c r="D127" s="97">
        <v>19223</v>
      </c>
      <c r="E127" s="97">
        <v>49</v>
      </c>
      <c r="F127" s="97"/>
      <c r="G127" s="107">
        <v>19886</v>
      </c>
      <c r="I127" s="109">
        <f>SUM(I5:I126)</f>
        <v>20452.000000000015</v>
      </c>
    </row>
    <row r="128" spans="1:9" ht="13.5" thickTop="1" x14ac:dyDescent="0.2"/>
    <row r="129" spans="1:9" x14ac:dyDescent="0.2">
      <c r="A129" s="89" t="s">
        <v>299</v>
      </c>
      <c r="G129" s="56">
        <v>20452</v>
      </c>
    </row>
    <row r="131" spans="1:9" x14ac:dyDescent="0.2">
      <c r="G131" s="108"/>
    </row>
    <row r="132" spans="1:9" x14ac:dyDescent="0.2">
      <c r="A132" s="89" t="s">
        <v>54</v>
      </c>
      <c r="I132" s="103">
        <v>188.20858895705524</v>
      </c>
    </row>
    <row r="135" spans="1:9" x14ac:dyDescent="0.2">
      <c r="A135" s="89" t="s">
        <v>297</v>
      </c>
    </row>
  </sheetData>
  <customSheetViews>
    <customSheetView guid="{F1F7BD3E-FC2C-462F-A022-5270024FE9F6}" showPageBreaks="1">
      <pane xSplit="1" ySplit="4" topLeftCell="C5" activePane="bottomRight" state="frozen"/>
      <selection pane="bottomRight" activeCell="B40" sqref="B40"/>
      <pageMargins left="0.75" right="0.75" top="0.5" bottom="0.5" header="0.5" footer="0.25"/>
      <pageSetup orientation="portrait" horizontalDpi="200" verticalDpi="200" r:id="rId1"/>
      <headerFooter alignWithMargins="0">
        <oddFooter>&amp;LPage &amp;P of &amp;N&amp;RPrinted: &amp;D</oddFooter>
      </headerFooter>
    </customSheetView>
    <customSheetView guid="{2C045F60-6AB2-44F0-B91E-AB5C1A883BD2}" showPageBreaks="1" printArea="1" hiddenColumns="1">
      <pane xSplit="1" ySplit="4" topLeftCell="C5" activePane="bottomRight" state="frozen"/>
      <selection pane="bottomRight" activeCell="B40" sqref="B40"/>
      <pageMargins left="0.75" right="0.75" top="0.5" bottom="0.5" header="0.5" footer="0.25"/>
      <pageSetup orientation="portrait" horizontalDpi="200" verticalDpi="200" r:id="rId2"/>
      <headerFooter alignWithMargins="0">
        <oddFooter>&amp;LPage &amp;P of &amp;N&amp;RPrinted: &amp;D</oddFooter>
      </headerFooter>
    </customSheetView>
  </customSheetViews>
  <phoneticPr fontId="0" type="noConversion"/>
  <pageMargins left="0.75" right="0.75" top="0.5" bottom="0.5" header="0.5" footer="0.25"/>
  <pageSetup orientation="portrait" horizontalDpi="200" verticalDpi="200" r:id="rId3"/>
  <headerFooter alignWithMargins="0">
    <oddFooter>&amp;LPage &amp;P of &amp;N&amp;RPrinted: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0" sqref="B40"/>
    </sheetView>
  </sheetViews>
  <sheetFormatPr defaultRowHeight="12.75" x14ac:dyDescent="0.2"/>
  <sheetData/>
  <customSheetViews>
    <customSheetView guid="{F1F7BD3E-FC2C-462F-A022-5270024FE9F6}">
      <selection activeCell="B40" sqref="B40"/>
      <pageMargins left="0.7" right="0.7" top="0.75" bottom="0.75" header="0.3" footer="0.3"/>
      <pageSetup orientation="portrait" r:id="rId1"/>
    </customSheetView>
    <customSheetView guid="{2C045F60-6AB2-44F0-B91E-AB5C1A883BD2}">
      <selection activeCell="B40" sqref="B40"/>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48"/>
  <sheetViews>
    <sheetView tabSelected="1" zoomScaleNormal="100" zoomScaleSheetLayoutView="90" workbookViewId="0">
      <selection activeCell="U8" sqref="U8"/>
    </sheetView>
  </sheetViews>
  <sheetFormatPr defaultRowHeight="12.75" x14ac:dyDescent="0.2"/>
  <cols>
    <col min="1" max="1" width="9.140625" style="58"/>
    <col min="2" max="2" width="7.5703125" style="58" customWidth="1"/>
    <col min="3" max="3" width="28" style="58" customWidth="1"/>
    <col min="4" max="5" width="11.5703125" style="58" hidden="1" customWidth="1"/>
    <col min="6" max="9" width="11.28515625" style="58" hidden="1" customWidth="1"/>
    <col min="10" max="13" width="11.28515625" style="58" customWidth="1"/>
    <col min="14" max="14" width="9.140625" style="58" customWidth="1"/>
    <col min="15" max="15" width="11.28515625" style="482" customWidth="1"/>
    <col min="16" max="16384" width="9.140625" style="58"/>
  </cols>
  <sheetData>
    <row r="2" spans="2:15" x14ac:dyDescent="0.2">
      <c r="I2" s="165" t="s">
        <v>550</v>
      </c>
      <c r="M2" s="165" t="s">
        <v>561</v>
      </c>
    </row>
    <row r="4" spans="2:15" ht="15" customHeight="1" x14ac:dyDescent="0.25">
      <c r="E4" s="225"/>
      <c r="F4" s="225"/>
      <c r="G4" s="225"/>
      <c r="H4" s="225"/>
      <c r="O4" s="481"/>
    </row>
    <row r="5" spans="2:15" ht="12.75" customHeight="1" x14ac:dyDescent="0.25">
      <c r="D5" s="162"/>
      <c r="E5" s="162"/>
      <c r="F5" s="162"/>
      <c r="G5" s="162"/>
      <c r="H5" s="162"/>
      <c r="O5" s="162"/>
    </row>
    <row r="6" spans="2:15" ht="12.75" customHeight="1" x14ac:dyDescent="0.25">
      <c r="C6" s="162"/>
      <c r="D6" s="162"/>
      <c r="E6" s="162"/>
      <c r="F6" s="162"/>
      <c r="G6" s="162"/>
      <c r="H6" s="162"/>
      <c r="O6" s="162"/>
    </row>
    <row r="7" spans="2:15" ht="12.75" customHeight="1" x14ac:dyDescent="0.25">
      <c r="C7" s="162"/>
      <c r="D7" s="162"/>
      <c r="E7" s="162"/>
      <c r="F7" s="162"/>
      <c r="G7" s="162"/>
      <c r="H7" s="162"/>
      <c r="O7" s="162"/>
    </row>
    <row r="8" spans="2:15" ht="16.5" customHeight="1" x14ac:dyDescent="0.25">
      <c r="B8" s="226" t="s">
        <v>397</v>
      </c>
      <c r="C8" s="636" t="s">
        <v>575</v>
      </c>
      <c r="D8" s="636"/>
      <c r="E8" s="636"/>
      <c r="F8" s="636"/>
      <c r="G8" s="636"/>
      <c r="H8" s="636"/>
      <c r="I8" s="636"/>
      <c r="J8" s="636"/>
      <c r="K8" s="636"/>
      <c r="L8" s="636"/>
      <c r="M8" s="636"/>
      <c r="N8" s="636"/>
      <c r="O8" s="58"/>
    </row>
    <row r="9" spans="2:15" ht="12.75" customHeight="1" x14ac:dyDescent="0.25">
      <c r="C9" s="162"/>
      <c r="D9" s="162"/>
      <c r="E9" s="162"/>
      <c r="F9" s="162"/>
      <c r="G9" s="162"/>
      <c r="H9" s="162"/>
      <c r="O9" s="162"/>
    </row>
    <row r="10" spans="2:15" ht="15.75" customHeight="1" x14ac:dyDescent="0.25">
      <c r="B10" s="197"/>
      <c r="C10" s="411"/>
      <c r="D10" s="411"/>
      <c r="E10" s="411"/>
      <c r="F10" s="411"/>
      <c r="G10" s="411"/>
      <c r="H10" s="411"/>
      <c r="I10" s="197"/>
      <c r="J10" s="197"/>
      <c r="K10" s="197"/>
      <c r="L10" s="197"/>
      <c r="M10" s="197"/>
      <c r="N10" s="197"/>
      <c r="O10" s="411"/>
    </row>
    <row r="11" spans="2:15" ht="14.25" x14ac:dyDescent="0.2">
      <c r="B11" s="197"/>
      <c r="C11" s="412"/>
      <c r="D11" s="413">
        <v>2008</v>
      </c>
      <c r="E11" s="413">
        <v>2009</v>
      </c>
      <c r="F11" s="413">
        <v>2010</v>
      </c>
      <c r="G11" s="413">
        <v>2011</v>
      </c>
      <c r="H11" s="413">
        <v>2012</v>
      </c>
      <c r="I11" s="412" t="s">
        <v>473</v>
      </c>
      <c r="J11" s="413">
        <v>2014</v>
      </c>
      <c r="K11" s="413">
        <v>2015</v>
      </c>
      <c r="L11" s="412" t="s">
        <v>530</v>
      </c>
      <c r="M11" s="413">
        <v>2017</v>
      </c>
      <c r="N11" s="413">
        <v>2018</v>
      </c>
      <c r="O11" s="413">
        <v>2019</v>
      </c>
    </row>
    <row r="12" spans="2:15" ht="15" customHeight="1" x14ac:dyDescent="0.2">
      <c r="B12" s="197"/>
      <c r="C12" s="414"/>
      <c r="D12" s="414"/>
      <c r="E12" s="414"/>
      <c r="F12" s="414"/>
      <c r="G12" s="414"/>
      <c r="H12" s="414"/>
      <c r="I12" s="414"/>
      <c r="J12" s="414"/>
      <c r="K12" s="414"/>
      <c r="L12" s="414"/>
      <c r="M12" s="414"/>
      <c r="N12" s="414"/>
      <c r="O12" s="414"/>
    </row>
    <row r="13" spans="2:15" x14ac:dyDescent="0.2">
      <c r="B13" s="197"/>
      <c r="C13" s="415" t="s">
        <v>226</v>
      </c>
      <c r="D13" s="416">
        <f t="shared" ref="D13:G13" si="0">SUM(D14:D15)</f>
        <v>46377</v>
      </c>
      <c r="E13" s="416">
        <f t="shared" si="0"/>
        <v>45462</v>
      </c>
      <c r="F13" s="416">
        <f t="shared" si="0"/>
        <v>45067</v>
      </c>
      <c r="G13" s="416">
        <f t="shared" si="0"/>
        <v>45450.196225094354</v>
      </c>
      <c r="H13" s="416">
        <f>SUM(H14:H15)</f>
        <v>46375</v>
      </c>
      <c r="I13" s="416">
        <f t="shared" ref="I13:O13" si="1">SUM(I14:I15)</f>
        <v>46394.16</v>
      </c>
      <c r="J13" s="416">
        <f t="shared" si="1"/>
        <v>47895.72</v>
      </c>
      <c r="K13" s="416">
        <f t="shared" si="1"/>
        <v>49369.000000000226</v>
      </c>
      <c r="L13" s="416">
        <f t="shared" si="1"/>
        <v>50613</v>
      </c>
      <c r="M13" s="416">
        <f t="shared" si="1"/>
        <v>52771</v>
      </c>
      <c r="N13" s="416">
        <f t="shared" si="1"/>
        <v>54150</v>
      </c>
      <c r="O13" s="416">
        <f t="shared" si="1"/>
        <v>59262</v>
      </c>
    </row>
    <row r="14" spans="2:15" x14ac:dyDescent="0.2">
      <c r="B14" s="197"/>
      <c r="C14" s="417" t="s">
        <v>22</v>
      </c>
      <c r="D14" s="418">
        <v>23017</v>
      </c>
      <c r="E14" s="418">
        <v>22184</v>
      </c>
      <c r="F14" s="418">
        <v>22140</v>
      </c>
      <c r="G14" s="419">
        <v>22325.606848107487</v>
      </c>
      <c r="H14" s="418">
        <v>22451</v>
      </c>
      <c r="I14" s="420">
        <v>22616.44</v>
      </c>
      <c r="J14" s="421">
        <v>22633.4</v>
      </c>
      <c r="K14" s="422">
        <v>24550.283065641961</v>
      </c>
      <c r="L14" s="422">
        <v>24438</v>
      </c>
      <c r="M14" s="422">
        <v>26467</v>
      </c>
      <c r="N14" s="422">
        <v>26206</v>
      </c>
      <c r="O14" s="418">
        <v>29367</v>
      </c>
    </row>
    <row r="15" spans="2:15" x14ac:dyDescent="0.2">
      <c r="B15" s="197"/>
      <c r="C15" s="417" t="s">
        <v>23</v>
      </c>
      <c r="D15" s="418">
        <v>23360</v>
      </c>
      <c r="E15" s="418">
        <v>23278</v>
      </c>
      <c r="F15" s="418">
        <v>22927</v>
      </c>
      <c r="G15" s="419">
        <v>23124.589376986867</v>
      </c>
      <c r="H15" s="418">
        <v>23924</v>
      </c>
      <c r="I15" s="420">
        <v>23777.72</v>
      </c>
      <c r="J15" s="421">
        <v>25262.32</v>
      </c>
      <c r="K15" s="422">
        <v>24818.716934358265</v>
      </c>
      <c r="L15" s="422">
        <v>26175</v>
      </c>
      <c r="M15" s="422">
        <v>26304</v>
      </c>
      <c r="N15" s="422">
        <v>27944</v>
      </c>
      <c r="O15" s="418">
        <v>29895</v>
      </c>
    </row>
    <row r="16" spans="2:15" x14ac:dyDescent="0.2">
      <c r="B16" s="197"/>
      <c r="C16" s="423"/>
      <c r="D16" s="424"/>
      <c r="E16" s="424"/>
      <c r="F16" s="424"/>
      <c r="G16" s="424"/>
      <c r="H16" s="424"/>
      <c r="I16" s="424"/>
      <c r="J16" s="424"/>
      <c r="K16" s="424"/>
      <c r="L16" s="424"/>
      <c r="M16" s="424"/>
      <c r="N16" s="424"/>
      <c r="O16" s="424"/>
    </row>
    <row r="17" spans="2:23" x14ac:dyDescent="0.2">
      <c r="B17" s="197"/>
      <c r="C17" s="415" t="s">
        <v>35</v>
      </c>
      <c r="D17" s="416">
        <f t="shared" ref="D17:G17" si="2">SUM(D18:D19)</f>
        <v>38999</v>
      </c>
      <c r="E17" s="416">
        <f t="shared" si="2"/>
        <v>38269</v>
      </c>
      <c r="F17" s="416">
        <f t="shared" si="2"/>
        <v>37313</v>
      </c>
      <c r="G17" s="416">
        <f t="shared" si="2"/>
        <v>37620</v>
      </c>
      <c r="H17" s="416">
        <f>SUM(H18:H19)</f>
        <v>38811</v>
      </c>
      <c r="I17" s="416">
        <f t="shared" ref="I17:O17" si="3">SUM(I18:I19)</f>
        <v>38521.270000000004</v>
      </c>
      <c r="J17" s="416">
        <f t="shared" si="3"/>
        <v>39468</v>
      </c>
      <c r="K17" s="416">
        <f t="shared" si="3"/>
        <v>40870.497347148979</v>
      </c>
      <c r="L17" s="416">
        <f t="shared" si="3"/>
        <v>42196</v>
      </c>
      <c r="M17" s="416">
        <f t="shared" si="3"/>
        <v>42942</v>
      </c>
      <c r="N17" s="416">
        <f t="shared" si="3"/>
        <v>46178</v>
      </c>
      <c r="O17" s="416">
        <f t="shared" si="3"/>
        <v>49089</v>
      </c>
    </row>
    <row r="18" spans="2:23" x14ac:dyDescent="0.2">
      <c r="B18" s="197"/>
      <c r="C18" s="417" t="s">
        <v>22</v>
      </c>
      <c r="D18" s="418">
        <v>20128</v>
      </c>
      <c r="E18" s="418">
        <v>19520</v>
      </c>
      <c r="F18" s="418">
        <v>19116</v>
      </c>
      <c r="G18" s="418">
        <v>19271</v>
      </c>
      <c r="H18" s="418">
        <v>19441</v>
      </c>
      <c r="I18" s="425">
        <v>19357.16</v>
      </c>
      <c r="J18" s="425">
        <v>19240</v>
      </c>
      <c r="K18" s="422">
        <v>20772.356213674499</v>
      </c>
      <c r="L18" s="422">
        <v>21053</v>
      </c>
      <c r="M18" s="422">
        <v>22261</v>
      </c>
      <c r="N18" s="422">
        <v>23056</v>
      </c>
      <c r="O18" s="418">
        <v>25222</v>
      </c>
    </row>
    <row r="19" spans="2:23" x14ac:dyDescent="0.2">
      <c r="B19" s="197"/>
      <c r="C19" s="417" t="s">
        <v>23</v>
      </c>
      <c r="D19" s="418">
        <v>18871</v>
      </c>
      <c r="E19" s="418">
        <v>18749</v>
      </c>
      <c r="F19" s="418">
        <v>18197</v>
      </c>
      <c r="G19" s="418">
        <v>18349</v>
      </c>
      <c r="H19" s="418">
        <v>19370</v>
      </c>
      <c r="I19" s="425">
        <v>19164.11</v>
      </c>
      <c r="J19" s="425">
        <v>20228</v>
      </c>
      <c r="K19" s="422">
        <v>20098.141133474481</v>
      </c>
      <c r="L19" s="422">
        <v>21143</v>
      </c>
      <c r="M19" s="422">
        <v>20681</v>
      </c>
      <c r="N19" s="422">
        <v>23122</v>
      </c>
      <c r="O19" s="418">
        <v>23867</v>
      </c>
    </row>
    <row r="20" spans="2:23" x14ac:dyDescent="0.2">
      <c r="B20" s="197"/>
      <c r="C20" s="423"/>
      <c r="D20" s="424"/>
      <c r="E20" s="424"/>
      <c r="F20" s="424"/>
      <c r="G20" s="424"/>
      <c r="H20" s="424"/>
      <c r="I20" s="424"/>
      <c r="J20" s="424"/>
      <c r="K20" s="424"/>
      <c r="L20" s="424"/>
      <c r="M20" s="424"/>
      <c r="N20" s="424"/>
      <c r="O20" s="424"/>
    </row>
    <row r="21" spans="2:23" x14ac:dyDescent="0.2">
      <c r="B21" s="197"/>
      <c r="C21" s="415" t="s">
        <v>224</v>
      </c>
      <c r="D21" s="416">
        <f t="shared" ref="D21:G21" si="4">SUM(D22:D23)</f>
        <v>37450</v>
      </c>
      <c r="E21" s="416">
        <f t="shared" si="4"/>
        <v>35958</v>
      </c>
      <c r="F21" s="416">
        <f t="shared" si="4"/>
        <v>34983</v>
      </c>
      <c r="G21" s="416">
        <f t="shared" si="4"/>
        <v>35267</v>
      </c>
      <c r="H21" s="416">
        <f>SUM(H22:H23)</f>
        <v>36401</v>
      </c>
      <c r="I21" s="416">
        <f t="shared" ref="I21:O21" si="5">SUM(I22:I23)</f>
        <v>36105.910000000003</v>
      </c>
      <c r="J21" s="416">
        <f t="shared" si="5"/>
        <v>37643</v>
      </c>
      <c r="K21" s="416">
        <f t="shared" si="5"/>
        <v>39138.211303648699</v>
      </c>
      <c r="L21" s="416">
        <f t="shared" si="5"/>
        <v>40411</v>
      </c>
      <c r="M21" s="416">
        <f t="shared" si="5"/>
        <v>40856</v>
      </c>
      <c r="N21" s="416">
        <f t="shared" si="5"/>
        <v>44887</v>
      </c>
      <c r="O21" s="416">
        <f t="shared" si="5"/>
        <v>47394</v>
      </c>
    </row>
    <row r="22" spans="2:23" x14ac:dyDescent="0.2">
      <c r="B22" s="197"/>
      <c r="C22" s="417" t="s">
        <v>22</v>
      </c>
      <c r="D22" s="418">
        <v>19354</v>
      </c>
      <c r="E22" s="418">
        <v>18152</v>
      </c>
      <c r="F22" s="418">
        <v>17839</v>
      </c>
      <c r="G22" s="418">
        <v>17981</v>
      </c>
      <c r="H22" s="418">
        <v>18059</v>
      </c>
      <c r="I22" s="426">
        <v>18060.79</v>
      </c>
      <c r="J22" s="421">
        <v>18341</v>
      </c>
      <c r="K22" s="422">
        <v>20085.89880259342</v>
      </c>
      <c r="L22" s="422">
        <v>20015</v>
      </c>
      <c r="M22" s="422">
        <v>21313</v>
      </c>
      <c r="N22" s="422">
        <v>22401</v>
      </c>
      <c r="O22" s="418">
        <v>24368</v>
      </c>
    </row>
    <row r="23" spans="2:23" x14ac:dyDescent="0.2">
      <c r="B23" s="197"/>
      <c r="C23" s="417" t="s">
        <v>23</v>
      </c>
      <c r="D23" s="418">
        <v>18096</v>
      </c>
      <c r="E23" s="418">
        <v>17806</v>
      </c>
      <c r="F23" s="418">
        <v>17144</v>
      </c>
      <c r="G23" s="418">
        <v>17286</v>
      </c>
      <c r="H23" s="418">
        <v>18342</v>
      </c>
      <c r="I23" s="426">
        <v>18045.12</v>
      </c>
      <c r="J23" s="421">
        <v>19302</v>
      </c>
      <c r="K23" s="422">
        <v>19052.312501055279</v>
      </c>
      <c r="L23" s="422">
        <v>20396</v>
      </c>
      <c r="M23" s="422">
        <v>19543</v>
      </c>
      <c r="N23" s="422">
        <v>22486</v>
      </c>
      <c r="O23" s="418">
        <v>23026</v>
      </c>
    </row>
    <row r="24" spans="2:23" x14ac:dyDescent="0.2">
      <c r="B24" s="197"/>
      <c r="C24" s="423"/>
      <c r="D24" s="424"/>
      <c r="E24" s="424"/>
      <c r="F24" s="424"/>
      <c r="G24" s="424"/>
      <c r="H24" s="424"/>
      <c r="I24" s="424"/>
      <c r="J24" s="424"/>
      <c r="K24" s="424"/>
      <c r="L24" s="424"/>
      <c r="M24" s="424"/>
      <c r="N24" s="424"/>
      <c r="O24" s="424"/>
    </row>
    <row r="25" spans="2:23" x14ac:dyDescent="0.2">
      <c r="B25" s="197"/>
      <c r="C25" s="415" t="s">
        <v>225</v>
      </c>
      <c r="D25" s="416">
        <f t="shared" ref="D25:G25" si="6">SUM(D26:D27)</f>
        <v>1549</v>
      </c>
      <c r="E25" s="416">
        <f t="shared" si="6"/>
        <v>2311</v>
      </c>
      <c r="F25" s="416">
        <f t="shared" si="6"/>
        <v>2330</v>
      </c>
      <c r="G25" s="416">
        <f t="shared" si="6"/>
        <v>2353</v>
      </c>
      <c r="H25" s="416">
        <f>SUM(H26:H27)</f>
        <v>2410</v>
      </c>
      <c r="I25" s="416">
        <f t="shared" ref="I25:O25" si="7">SUM(I26:I27)</f>
        <v>2415.35</v>
      </c>
      <c r="J25" s="416">
        <f t="shared" si="7"/>
        <v>1824</v>
      </c>
      <c r="K25" s="416">
        <f t="shared" si="7"/>
        <v>1732.2860435002581</v>
      </c>
      <c r="L25" s="416">
        <f t="shared" si="7"/>
        <v>1785</v>
      </c>
      <c r="M25" s="416">
        <f t="shared" si="7"/>
        <v>2086</v>
      </c>
      <c r="N25" s="416">
        <f t="shared" si="7"/>
        <v>1291</v>
      </c>
      <c r="O25" s="416">
        <f t="shared" si="7"/>
        <v>1695</v>
      </c>
    </row>
    <row r="26" spans="2:23" x14ac:dyDescent="0.2">
      <c r="B26" s="197"/>
      <c r="C26" s="417" t="s">
        <v>22</v>
      </c>
      <c r="D26" s="418">
        <v>772</v>
      </c>
      <c r="E26" s="418">
        <v>1368</v>
      </c>
      <c r="F26" s="418">
        <v>1277</v>
      </c>
      <c r="G26" s="418">
        <v>1290</v>
      </c>
      <c r="H26" s="418">
        <v>1382</v>
      </c>
      <c r="I26" s="422">
        <v>1296.3699999999999</v>
      </c>
      <c r="J26" s="422">
        <v>898</v>
      </c>
      <c r="K26" s="422">
        <v>686.45741108107973</v>
      </c>
      <c r="L26" s="422">
        <v>1038</v>
      </c>
      <c r="M26" s="422">
        <v>948</v>
      </c>
      <c r="N26" s="422">
        <v>655</v>
      </c>
      <c r="O26" s="418">
        <v>854</v>
      </c>
    </row>
    <row r="27" spans="2:23" x14ac:dyDescent="0.2">
      <c r="B27" s="197"/>
      <c r="C27" s="417" t="s">
        <v>23</v>
      </c>
      <c r="D27" s="418">
        <v>777</v>
      </c>
      <c r="E27" s="418">
        <v>943</v>
      </c>
      <c r="F27" s="418">
        <v>1053</v>
      </c>
      <c r="G27" s="418">
        <v>1063</v>
      </c>
      <c r="H27" s="418">
        <v>1028</v>
      </c>
      <c r="I27" s="422">
        <v>1118.98</v>
      </c>
      <c r="J27" s="422">
        <v>926</v>
      </c>
      <c r="K27" s="422">
        <v>1045.8286324191783</v>
      </c>
      <c r="L27" s="422">
        <v>747</v>
      </c>
      <c r="M27" s="422">
        <v>1138</v>
      </c>
      <c r="N27" s="422">
        <v>636</v>
      </c>
      <c r="O27" s="418">
        <v>841</v>
      </c>
    </row>
    <row r="28" spans="2:23" x14ac:dyDescent="0.2">
      <c r="B28" s="197"/>
      <c r="C28" s="423"/>
      <c r="D28" s="424"/>
      <c r="E28" s="424"/>
      <c r="F28" s="424"/>
      <c r="G28" s="424"/>
      <c r="H28" s="424"/>
      <c r="I28" s="424"/>
      <c r="J28" s="424"/>
      <c r="K28" s="424"/>
      <c r="L28" s="424"/>
      <c r="M28" s="424"/>
      <c r="N28" s="424"/>
      <c r="O28" s="424"/>
    </row>
    <row r="29" spans="2:23" x14ac:dyDescent="0.2">
      <c r="B29" s="197"/>
      <c r="C29" s="415" t="s">
        <v>324</v>
      </c>
      <c r="D29" s="416">
        <f>SUM(D30:D31)</f>
        <v>7377</v>
      </c>
      <c r="E29" s="416">
        <f>SUM(E30:E31)</f>
        <v>7193</v>
      </c>
      <c r="F29" s="416">
        <f>SUM(F30:F31)</f>
        <v>7754</v>
      </c>
      <c r="G29" s="416">
        <f>SUM(G30:G31)</f>
        <v>7830</v>
      </c>
      <c r="H29" s="416">
        <f>SUM(H30:H31)</f>
        <v>7564</v>
      </c>
      <c r="I29" s="416">
        <f t="shared" ref="I29:O29" si="8">SUM(I30:I31)</f>
        <v>7872.9</v>
      </c>
      <c r="J29" s="416">
        <f t="shared" si="8"/>
        <v>8429</v>
      </c>
      <c r="K29" s="416">
        <f t="shared" si="8"/>
        <v>8498.5026528510425</v>
      </c>
      <c r="L29" s="416">
        <f t="shared" si="8"/>
        <v>8416</v>
      </c>
      <c r="M29" s="416">
        <f t="shared" si="8"/>
        <v>9831</v>
      </c>
      <c r="N29" s="416">
        <f t="shared" si="8"/>
        <v>7972</v>
      </c>
      <c r="O29" s="416">
        <f t="shared" si="8"/>
        <v>10173</v>
      </c>
      <c r="R29" s="482"/>
      <c r="S29" s="482"/>
      <c r="T29" s="482"/>
      <c r="U29" s="482"/>
      <c r="V29" s="482"/>
      <c r="W29" s="482"/>
    </row>
    <row r="30" spans="2:23" x14ac:dyDescent="0.2">
      <c r="B30" s="197"/>
      <c r="C30" s="417" t="s">
        <v>22</v>
      </c>
      <c r="D30" s="418">
        <v>2888</v>
      </c>
      <c r="E30" s="418">
        <v>2665</v>
      </c>
      <c r="F30" s="418">
        <v>3024</v>
      </c>
      <c r="G30" s="418">
        <v>3054</v>
      </c>
      <c r="H30" s="418">
        <v>3010</v>
      </c>
      <c r="I30" s="422">
        <v>3259.28</v>
      </c>
      <c r="J30" s="422">
        <v>3394</v>
      </c>
      <c r="K30" s="422">
        <v>3777.9268519673456</v>
      </c>
      <c r="L30" s="422">
        <v>3384</v>
      </c>
      <c r="M30" s="422">
        <v>4207</v>
      </c>
      <c r="N30" s="422">
        <v>3150</v>
      </c>
      <c r="O30" s="418">
        <v>4145</v>
      </c>
      <c r="R30" s="482"/>
      <c r="S30" s="482"/>
      <c r="T30" s="482"/>
      <c r="U30" s="482"/>
      <c r="V30" s="482"/>
      <c r="W30" s="482"/>
    </row>
    <row r="31" spans="2:23" x14ac:dyDescent="0.2">
      <c r="B31" s="197"/>
      <c r="C31" s="417" t="s">
        <v>23</v>
      </c>
      <c r="D31" s="418">
        <v>4489</v>
      </c>
      <c r="E31" s="418">
        <v>4528</v>
      </c>
      <c r="F31" s="418">
        <v>4730</v>
      </c>
      <c r="G31" s="418">
        <v>4776</v>
      </c>
      <c r="H31" s="418">
        <v>4554</v>
      </c>
      <c r="I31" s="422">
        <v>4613.62</v>
      </c>
      <c r="J31" s="422">
        <v>5035</v>
      </c>
      <c r="K31" s="422">
        <v>4720.5758008836974</v>
      </c>
      <c r="L31" s="422">
        <v>5032</v>
      </c>
      <c r="M31" s="422">
        <v>5624</v>
      </c>
      <c r="N31" s="422">
        <v>4822</v>
      </c>
      <c r="O31" s="418">
        <v>6028</v>
      </c>
      <c r="R31" s="482"/>
      <c r="S31" s="482"/>
      <c r="T31" s="482"/>
      <c r="U31" s="482"/>
      <c r="V31" s="482"/>
      <c r="W31" s="482"/>
    </row>
    <row r="32" spans="2:23" x14ac:dyDescent="0.2">
      <c r="B32" s="197"/>
      <c r="C32" s="423"/>
      <c r="D32" s="424"/>
      <c r="E32" s="424"/>
      <c r="F32" s="424"/>
      <c r="G32" s="424"/>
      <c r="H32" s="424"/>
      <c r="I32" s="424"/>
      <c r="J32" s="424"/>
      <c r="K32" s="424"/>
      <c r="L32" s="424"/>
      <c r="M32" s="424"/>
      <c r="N32" s="424"/>
      <c r="O32" s="424"/>
    </row>
    <row r="33" spans="2:15" x14ac:dyDescent="0.2">
      <c r="B33" s="197"/>
      <c r="C33" s="415" t="s">
        <v>337</v>
      </c>
      <c r="D33" s="427">
        <f t="shared" ref="D33:G35" si="9">(D17/D13)*100</f>
        <v>84.091252129288236</v>
      </c>
      <c r="E33" s="427">
        <f t="shared" si="9"/>
        <v>84.177994808851352</v>
      </c>
      <c r="F33" s="427">
        <f t="shared" si="9"/>
        <v>82.794505957796176</v>
      </c>
      <c r="G33" s="427">
        <f t="shared" si="9"/>
        <v>82.771919869575655</v>
      </c>
      <c r="H33" s="427">
        <f>(H17/H13)*100</f>
        <v>83.689487870619956</v>
      </c>
      <c r="I33" s="427">
        <f t="shared" ref="I33:O33" si="10">(I17/I13)*100</f>
        <v>83.030428829835472</v>
      </c>
      <c r="J33" s="427">
        <f t="shared" si="10"/>
        <v>82.404022739401356</v>
      </c>
      <c r="K33" s="427">
        <f t="shared" si="10"/>
        <v>82.785750870280523</v>
      </c>
      <c r="L33" s="427">
        <f t="shared" si="10"/>
        <v>83.369885207357797</v>
      </c>
      <c r="M33" s="427">
        <f t="shared" si="10"/>
        <v>81.374239639195764</v>
      </c>
      <c r="N33" s="427">
        <f t="shared" si="10"/>
        <v>85.277931671283469</v>
      </c>
      <c r="O33" s="427">
        <f t="shared" si="10"/>
        <v>82.833856434139918</v>
      </c>
    </row>
    <row r="34" spans="2:15" x14ac:dyDescent="0.2">
      <c r="B34" s="197"/>
      <c r="C34" s="417" t="s">
        <v>22</v>
      </c>
      <c r="D34" s="429">
        <f t="shared" si="9"/>
        <v>87.448407698657519</v>
      </c>
      <c r="E34" s="429">
        <f t="shared" si="9"/>
        <v>87.991345113595386</v>
      </c>
      <c r="F34" s="429">
        <f t="shared" si="9"/>
        <v>86.341463414634148</v>
      </c>
      <c r="G34" s="429">
        <f t="shared" si="9"/>
        <v>86.317922424731663</v>
      </c>
      <c r="H34" s="429">
        <f>(H18/H14)*100</f>
        <v>86.593024809585316</v>
      </c>
      <c r="I34" s="429">
        <f t="shared" ref="I34:O34" si="11">(I18/I14)*100</f>
        <v>85.588890205531911</v>
      </c>
      <c r="J34" s="429">
        <f t="shared" si="11"/>
        <v>85.007113381109335</v>
      </c>
      <c r="K34" s="429">
        <f t="shared" si="11"/>
        <v>84.611473350974691</v>
      </c>
      <c r="L34" s="429">
        <f t="shared" si="11"/>
        <v>86.148621000081832</v>
      </c>
      <c r="M34" s="429">
        <f t="shared" si="11"/>
        <v>84.108512487248262</v>
      </c>
      <c r="N34" s="429">
        <f t="shared" si="11"/>
        <v>87.979851942303284</v>
      </c>
      <c r="O34" s="429">
        <f t="shared" si="11"/>
        <v>85.885517758027717</v>
      </c>
    </row>
    <row r="35" spans="2:15" x14ac:dyDescent="0.2">
      <c r="B35" s="197"/>
      <c r="C35" s="417" t="s">
        <v>23</v>
      </c>
      <c r="D35" s="429">
        <f t="shared" si="9"/>
        <v>80.783390410958901</v>
      </c>
      <c r="E35" s="429">
        <f t="shared" si="9"/>
        <v>80.543861156456742</v>
      </c>
      <c r="F35" s="429">
        <f t="shared" si="9"/>
        <v>79.369302569023432</v>
      </c>
      <c r="G35" s="429">
        <f t="shared" si="9"/>
        <v>79.348435991086447</v>
      </c>
      <c r="H35" s="429">
        <f>(H19/H15)*100</f>
        <v>80.964721618458455</v>
      </c>
      <c r="I35" s="429">
        <f t="shared" ref="I35:O35" si="12">(I19/I15)*100</f>
        <v>80.596920142048944</v>
      </c>
      <c r="J35" s="429">
        <f t="shared" si="12"/>
        <v>80.071822382109005</v>
      </c>
      <c r="K35" s="429">
        <f t="shared" si="12"/>
        <v>80.979775008639692</v>
      </c>
      <c r="L35" s="429">
        <f t="shared" si="12"/>
        <v>80.775549188156631</v>
      </c>
      <c r="M35" s="429">
        <f t="shared" si="12"/>
        <v>78.623023114355234</v>
      </c>
      <c r="N35" s="429">
        <f t="shared" si="12"/>
        <v>82.744059547666765</v>
      </c>
      <c r="O35" s="429">
        <f t="shared" si="12"/>
        <v>79.836092992139157</v>
      </c>
    </row>
    <row r="36" spans="2:15" x14ac:dyDescent="0.2">
      <c r="B36" s="197"/>
      <c r="C36" s="423"/>
      <c r="D36" s="430"/>
      <c r="E36" s="430"/>
      <c r="F36" s="430"/>
      <c r="G36" s="430"/>
      <c r="H36" s="430"/>
      <c r="I36" s="430"/>
      <c r="J36" s="430"/>
      <c r="K36" s="430"/>
      <c r="L36" s="430"/>
      <c r="M36" s="430"/>
      <c r="N36" s="430"/>
      <c r="O36" s="430"/>
    </row>
    <row r="37" spans="2:15" x14ac:dyDescent="0.2">
      <c r="B37" s="197"/>
      <c r="C37" s="415" t="s">
        <v>95</v>
      </c>
      <c r="D37" s="427">
        <f t="shared" ref="D37:G39" si="13">(D25/D17)*100</f>
        <v>3.9718967153003923</v>
      </c>
      <c r="E37" s="427">
        <f t="shared" si="13"/>
        <v>6.0388303849068441</v>
      </c>
      <c r="F37" s="427">
        <f t="shared" si="13"/>
        <v>6.2444724358802564</v>
      </c>
      <c r="G37" s="427">
        <f t="shared" si="13"/>
        <v>6.2546517809675715</v>
      </c>
      <c r="H37" s="427">
        <f>(H25/H17)*100</f>
        <v>6.2095797583159413</v>
      </c>
      <c r="I37" s="427">
        <f t="shared" ref="I37:O37" si="14">(I25/I17)*100</f>
        <v>6.2701722970192817</v>
      </c>
      <c r="J37" s="427">
        <f t="shared" si="14"/>
        <v>4.6214654910307091</v>
      </c>
      <c r="K37" s="427">
        <f t="shared" si="14"/>
        <v>4.2384755653605906</v>
      </c>
      <c r="L37" s="427">
        <f t="shared" si="14"/>
        <v>4.2302587923025881</v>
      </c>
      <c r="M37" s="427">
        <f t="shared" si="14"/>
        <v>4.857715057519445</v>
      </c>
      <c r="N37" s="427">
        <f t="shared" si="14"/>
        <v>2.7957035817921954</v>
      </c>
      <c r="O37" s="427">
        <f t="shared" si="14"/>
        <v>3.4529120576911327</v>
      </c>
    </row>
    <row r="38" spans="2:15" x14ac:dyDescent="0.2">
      <c r="B38" s="197"/>
      <c r="C38" s="417" t="s">
        <v>22</v>
      </c>
      <c r="D38" s="429">
        <f t="shared" si="13"/>
        <v>3.8354531001589822</v>
      </c>
      <c r="E38" s="429">
        <f t="shared" si="13"/>
        <v>7.0081967213114753</v>
      </c>
      <c r="F38" s="429">
        <f t="shared" si="13"/>
        <v>6.6802678384599288</v>
      </c>
      <c r="G38" s="429">
        <f t="shared" si="13"/>
        <v>6.693996160033211</v>
      </c>
      <c r="H38" s="429">
        <f>(H26/H18)*100</f>
        <v>7.1086878247003753</v>
      </c>
      <c r="I38" s="429">
        <f t="shared" ref="I38:O38" si="15">(I26/I18)*100</f>
        <v>6.6971084601253477</v>
      </c>
      <c r="J38" s="429">
        <f t="shared" si="15"/>
        <v>4.6673596673596673</v>
      </c>
      <c r="K38" s="429">
        <f t="shared" si="15"/>
        <v>3.3046680117548868</v>
      </c>
      <c r="L38" s="429">
        <f t="shared" si="15"/>
        <v>4.9304137177599392</v>
      </c>
      <c r="M38" s="429">
        <f t="shared" si="15"/>
        <v>4.2585687974484525</v>
      </c>
      <c r="N38" s="429">
        <f t="shared" si="15"/>
        <v>2.8409090909090908</v>
      </c>
      <c r="O38" s="429">
        <f t="shared" si="15"/>
        <v>3.3859329157085081</v>
      </c>
    </row>
    <row r="39" spans="2:15" x14ac:dyDescent="0.2">
      <c r="B39" s="197"/>
      <c r="C39" s="417" t="s">
        <v>23</v>
      </c>
      <c r="D39" s="429">
        <f t="shared" si="13"/>
        <v>4.1174288590959671</v>
      </c>
      <c r="E39" s="429">
        <f t="shared" si="13"/>
        <v>5.0296015787508672</v>
      </c>
      <c r="F39" s="429">
        <f t="shared" si="13"/>
        <v>5.7866681321096882</v>
      </c>
      <c r="G39" s="429">
        <f t="shared" si="13"/>
        <v>5.7932312387596054</v>
      </c>
      <c r="H39" s="429">
        <f>(H27/H19)*100</f>
        <v>5.3071760454310795</v>
      </c>
      <c r="I39" s="429">
        <f t="shared" ref="I39:O39" si="16">(I27/I19)*100</f>
        <v>5.8389353849461312</v>
      </c>
      <c r="J39" s="429">
        <f t="shared" si="16"/>
        <v>4.5778129325687162</v>
      </c>
      <c r="K39" s="429">
        <f t="shared" si="16"/>
        <v>5.2036087590075546</v>
      </c>
      <c r="L39" s="429">
        <f t="shared" si="16"/>
        <v>3.5330842359173249</v>
      </c>
      <c r="M39" s="429">
        <f t="shared" si="16"/>
        <v>5.5026352690875679</v>
      </c>
      <c r="N39" s="429">
        <f t="shared" si="16"/>
        <v>2.7506271083816278</v>
      </c>
      <c r="O39" s="429">
        <f t="shared" si="16"/>
        <v>3.523693803159174</v>
      </c>
    </row>
    <row r="40" spans="2:15" x14ac:dyDescent="0.2">
      <c r="B40" s="197"/>
      <c r="C40" s="431"/>
      <c r="D40" s="432"/>
      <c r="E40" s="432"/>
      <c r="F40" s="432"/>
      <c r="G40" s="432"/>
      <c r="H40" s="432"/>
      <c r="I40" s="432"/>
      <c r="J40" s="432"/>
      <c r="K40" s="432"/>
      <c r="L40" s="432"/>
      <c r="M40" s="432"/>
      <c r="N40" s="432"/>
      <c r="O40" s="432"/>
    </row>
    <row r="41" spans="2:15" x14ac:dyDescent="0.2">
      <c r="B41" s="197"/>
      <c r="C41" s="423"/>
      <c r="D41" s="424"/>
      <c r="E41" s="424"/>
      <c r="F41" s="424"/>
      <c r="G41" s="424"/>
      <c r="H41" s="424"/>
      <c r="I41" s="197"/>
      <c r="J41" s="197"/>
      <c r="K41" s="197"/>
      <c r="L41" s="197"/>
      <c r="M41" s="197"/>
      <c r="N41" s="197"/>
      <c r="O41" s="424"/>
    </row>
    <row r="42" spans="2:15" x14ac:dyDescent="0.2">
      <c r="B42" s="197"/>
      <c r="C42" s="123" t="s">
        <v>101</v>
      </c>
      <c r="D42" s="123"/>
      <c r="E42" s="197"/>
      <c r="F42" s="197"/>
      <c r="G42" s="197"/>
      <c r="H42" s="197"/>
      <c r="I42" s="197"/>
      <c r="J42" s="197"/>
      <c r="K42" s="197"/>
      <c r="L42" s="197"/>
      <c r="M42" s="197"/>
      <c r="N42" s="197"/>
      <c r="O42" s="197"/>
    </row>
    <row r="43" spans="2:15" ht="14.25" customHeight="1" x14ac:dyDescent="0.2">
      <c r="B43" s="173">
        <v>1</v>
      </c>
      <c r="C43" s="433" t="s">
        <v>451</v>
      </c>
      <c r="D43" s="433"/>
      <c r="E43" s="197"/>
      <c r="F43" s="197"/>
      <c r="G43" s="197"/>
      <c r="H43" s="197"/>
      <c r="I43" s="197"/>
      <c r="J43" s="197"/>
      <c r="K43" s="197"/>
      <c r="L43" s="197"/>
      <c r="M43" s="197"/>
      <c r="N43" s="197"/>
      <c r="O43" s="197"/>
    </row>
    <row r="44" spans="2:15" ht="14.25" customHeight="1" x14ac:dyDescent="0.2">
      <c r="B44" s="173">
        <v>2</v>
      </c>
      <c r="C44" s="433" t="s">
        <v>302</v>
      </c>
      <c r="D44" s="433"/>
      <c r="E44" s="197"/>
      <c r="F44" s="434"/>
      <c r="G44" s="434"/>
      <c r="H44" s="434"/>
      <c r="I44" s="197"/>
      <c r="J44" s="434"/>
      <c r="K44" s="434"/>
      <c r="L44" s="434"/>
      <c r="M44" s="434"/>
      <c r="N44" s="434"/>
      <c r="O44" s="434"/>
    </row>
    <row r="45" spans="2:15" x14ac:dyDescent="0.2">
      <c r="B45" s="197"/>
      <c r="C45" s="423"/>
      <c r="D45" s="424"/>
      <c r="E45" s="424"/>
      <c r="F45" s="424"/>
      <c r="G45" s="424"/>
      <c r="H45" s="424"/>
      <c r="I45" s="197"/>
      <c r="J45" s="197"/>
      <c r="K45" s="197"/>
      <c r="L45" s="197"/>
      <c r="M45" s="197"/>
      <c r="N45" s="197"/>
      <c r="O45" s="424"/>
    </row>
    <row r="46" spans="2:15" x14ac:dyDescent="0.2">
      <c r="B46" s="197"/>
      <c r="C46" s="168" t="s">
        <v>432</v>
      </c>
      <c r="D46" s="424"/>
      <c r="E46" s="424"/>
      <c r="F46" s="424"/>
      <c r="G46" s="424"/>
      <c r="H46" s="424"/>
      <c r="I46" s="197"/>
      <c r="J46" s="197"/>
      <c r="K46" s="197"/>
      <c r="L46" s="197"/>
      <c r="M46" s="197"/>
      <c r="N46" s="197"/>
      <c r="O46" s="424"/>
    </row>
    <row r="47" spans="2:15" x14ac:dyDescent="0.2">
      <c r="C47" s="229"/>
      <c r="D47" s="230"/>
      <c r="E47" s="230"/>
      <c r="F47" s="230"/>
      <c r="G47" s="230"/>
      <c r="H47" s="230"/>
      <c r="O47" s="230"/>
    </row>
    <row r="48" spans="2:15" x14ac:dyDescent="0.2">
      <c r="D48" s="235"/>
      <c r="E48" s="224"/>
      <c r="F48" s="236"/>
      <c r="G48" s="228"/>
      <c r="H48" s="237"/>
      <c r="I48" s="78"/>
      <c r="J48" s="79"/>
      <c r="O48" s="237"/>
    </row>
  </sheetData>
  <customSheetViews>
    <customSheetView guid="{F1F7BD3E-FC2C-462F-A022-5270024FE9F6}" showPageBreaks="1" view="pageBreakPreview" topLeftCell="B4">
      <selection activeCell="I14" sqref="I14"/>
      <pageMargins left="0.7" right="0.7" top="0.75" bottom="0.75" header="0.3" footer="0.3"/>
      <pageSetup scale="72" orientation="portrait" r:id="rId1"/>
    </customSheetView>
    <customSheetView guid="{2C045F60-6AB2-44F0-B91E-AB5C1A883BD2}" showPageBreaks="1" printArea="1" hiddenColumns="1" view="pageBreakPreview" topLeftCell="B4">
      <selection activeCell="G38" sqref="G38"/>
      <pageMargins left="0.7" right="0.7" top="0.75" bottom="0.75" header="0.3" footer="0.3"/>
      <pageSetup scale="72" orientation="portrait" r:id="rId2"/>
    </customSheetView>
  </customSheetViews>
  <mergeCells count="1">
    <mergeCell ref="C8:N8"/>
  </mergeCells>
  <pageMargins left="0.7" right="0.7" top="0.75" bottom="0.75" header="0.3" footer="0.3"/>
  <pageSetup scale="53" orientation="portrait" r:id="rId3"/>
  <drawing r:id="rId4"/>
  <legacyDrawing r:id="rId5"/>
  <oleObjects>
    <mc:AlternateContent xmlns:mc="http://schemas.openxmlformats.org/markup-compatibility/2006">
      <mc:Choice Requires="x14">
        <oleObject progId="MSPhotoEd.3" shapeId="574499" r:id="rId6">
          <objectPr defaultSize="0" autoPict="0" r:id="rId7">
            <anchor moveWithCells="1" sizeWithCells="1">
              <from>
                <xdr:col>0</xdr:col>
                <xdr:colOff>352425</xdr:colOff>
                <xdr:row>0</xdr:row>
                <xdr:rowOff>114300</xdr:rowOff>
              </from>
              <to>
                <xdr:col>2</xdr:col>
                <xdr:colOff>76200</xdr:colOff>
                <xdr:row>2</xdr:row>
                <xdr:rowOff>152400</xdr:rowOff>
              </to>
            </anchor>
          </objectPr>
        </oleObject>
      </mc:Choice>
      <mc:Fallback>
        <oleObject progId="MSPhotoEd.3" shapeId="57449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V53"/>
  <sheetViews>
    <sheetView zoomScaleNormal="100" zoomScaleSheetLayoutView="90" workbookViewId="0">
      <selection activeCell="N6" sqref="N6"/>
    </sheetView>
  </sheetViews>
  <sheetFormatPr defaultRowHeight="12.75" x14ac:dyDescent="0.2"/>
  <cols>
    <col min="1" max="1" width="9.140625" style="58"/>
    <col min="2" max="2" width="8" style="58" customWidth="1"/>
    <col min="3" max="3" width="29" style="58" customWidth="1"/>
    <col min="4" max="4" width="14.85546875" style="58" hidden="1" customWidth="1"/>
    <col min="5" max="5" width="11.5703125" style="58" hidden="1" customWidth="1"/>
    <col min="6" max="6" width="11.5703125" style="58" customWidth="1"/>
    <col min="7" max="7" width="9.28515625" style="58" customWidth="1"/>
    <col min="8" max="8" width="11" style="58" customWidth="1"/>
    <col min="9" max="12" width="11.140625" style="58" bestFit="1" customWidth="1"/>
    <col min="13" max="13" width="11.140625" style="482" bestFit="1" customWidth="1"/>
    <col min="14" max="16384" width="9.140625" style="58"/>
  </cols>
  <sheetData>
    <row r="2" spans="2:22" x14ac:dyDescent="0.2">
      <c r="J2" s="165" t="s">
        <v>561</v>
      </c>
    </row>
    <row r="4" spans="2:22" ht="15" customHeight="1" x14ac:dyDescent="0.25">
      <c r="E4" s="637"/>
      <c r="F4" s="637"/>
    </row>
    <row r="5" spans="2:22" ht="12.75" customHeight="1" x14ac:dyDescent="0.25">
      <c r="E5" s="162"/>
      <c r="F5" s="162"/>
    </row>
    <row r="6" spans="2:22" ht="12.75" customHeight="1" x14ac:dyDescent="0.25">
      <c r="C6" s="162"/>
      <c r="D6" s="162"/>
      <c r="E6" s="162"/>
      <c r="F6" s="162"/>
    </row>
    <row r="7" spans="2:22" ht="12" customHeight="1" x14ac:dyDescent="0.25">
      <c r="C7" s="222"/>
      <c r="D7" s="636"/>
      <c r="E7" s="638"/>
      <c r="F7" s="638"/>
    </row>
    <row r="8" spans="2:22" ht="15.75" x14ac:dyDescent="0.25">
      <c r="B8" s="226" t="s">
        <v>347</v>
      </c>
      <c r="C8" s="636" t="s">
        <v>554</v>
      </c>
      <c r="D8" s="636"/>
      <c r="E8" s="636"/>
      <c r="F8" s="636"/>
      <c r="G8" s="636"/>
      <c r="H8" s="636"/>
      <c r="I8" s="636"/>
      <c r="J8" s="636"/>
      <c r="K8" s="636"/>
      <c r="L8" s="636"/>
      <c r="M8" s="223"/>
      <c r="N8" s="223"/>
      <c r="O8"/>
      <c r="P8"/>
      <c r="Q8"/>
      <c r="R8"/>
      <c r="S8"/>
      <c r="T8"/>
      <c r="U8"/>
      <c r="V8"/>
    </row>
    <row r="9" spans="2:22" ht="12.75" customHeight="1" x14ac:dyDescent="0.25">
      <c r="C9" s="239"/>
      <c r="D9" s="239"/>
      <c r="E9" s="239"/>
      <c r="F9" s="239"/>
      <c r="O9"/>
      <c r="P9"/>
      <c r="Q9"/>
      <c r="R9"/>
      <c r="S9"/>
      <c r="T9"/>
      <c r="U9"/>
      <c r="V9"/>
    </row>
    <row r="10" spans="2:22" s="65" customFormat="1" ht="12.75" customHeight="1" x14ac:dyDescent="0.25">
      <c r="C10" s="239"/>
      <c r="D10" s="239"/>
      <c r="E10" s="239"/>
      <c r="F10" s="239"/>
      <c r="I10" s="58"/>
      <c r="J10" s="58"/>
      <c r="K10" s="58"/>
      <c r="L10" s="58"/>
      <c r="M10" s="482"/>
      <c r="O10"/>
      <c r="P10"/>
      <c r="Q10"/>
      <c r="R10"/>
      <c r="S10"/>
      <c r="T10"/>
      <c r="U10"/>
      <c r="V10"/>
    </row>
    <row r="11" spans="2:22" s="65" customFormat="1" ht="14.25" x14ac:dyDescent="0.2">
      <c r="C11" s="435"/>
      <c r="D11" s="413">
        <v>2008</v>
      </c>
      <c r="E11" s="413">
        <v>2009</v>
      </c>
      <c r="F11" s="413">
        <v>2012</v>
      </c>
      <c r="G11" s="412" t="s">
        <v>473</v>
      </c>
      <c r="H11" s="413">
        <v>2014</v>
      </c>
      <c r="I11" s="413">
        <v>2015</v>
      </c>
      <c r="J11" s="412" t="s">
        <v>530</v>
      </c>
      <c r="K11" s="413">
        <v>2017</v>
      </c>
      <c r="L11" s="413">
        <v>2018</v>
      </c>
      <c r="M11" s="413">
        <v>2019</v>
      </c>
      <c r="O11"/>
      <c r="P11"/>
      <c r="Q11"/>
      <c r="R11"/>
      <c r="S11"/>
      <c r="T11"/>
      <c r="U11"/>
      <c r="V11"/>
    </row>
    <row r="12" spans="2:22" x14ac:dyDescent="0.2">
      <c r="C12" s="164"/>
      <c r="D12" s="436"/>
      <c r="E12" s="436"/>
      <c r="F12" s="436"/>
      <c r="G12" s="436"/>
      <c r="H12" s="436"/>
      <c r="I12" s="436"/>
      <c r="J12" s="436"/>
      <c r="K12" s="436"/>
      <c r="L12" s="436"/>
      <c r="M12" s="436"/>
      <c r="O12"/>
      <c r="P12"/>
      <c r="Q12"/>
      <c r="R12"/>
      <c r="S12"/>
      <c r="T12"/>
      <c r="U12"/>
      <c r="V12"/>
    </row>
    <row r="13" spans="2:22" x14ac:dyDescent="0.2">
      <c r="C13" s="437" t="s">
        <v>226</v>
      </c>
      <c r="D13" s="438">
        <f>SUM(D14:D15)</f>
        <v>46377</v>
      </c>
      <c r="E13" s="438">
        <f>SUM(E14:E15)</f>
        <v>45462</v>
      </c>
      <c r="F13" s="416">
        <f t="shared" ref="F13:L13" si="0">SUM(F14:F15)</f>
        <v>46375</v>
      </c>
      <c r="G13" s="416">
        <f t="shared" si="0"/>
        <v>46394.17</v>
      </c>
      <c r="H13" s="416">
        <f t="shared" si="0"/>
        <v>47896</v>
      </c>
      <c r="I13" s="416">
        <f t="shared" si="0"/>
        <v>49369.000000000786</v>
      </c>
      <c r="J13" s="416">
        <f t="shared" si="0"/>
        <v>50613</v>
      </c>
      <c r="K13" s="416">
        <f t="shared" si="0"/>
        <v>52772</v>
      </c>
      <c r="L13" s="416">
        <f t="shared" si="0"/>
        <v>54150</v>
      </c>
      <c r="M13" s="416">
        <f>SUM(M14:M15)</f>
        <v>59262</v>
      </c>
      <c r="O13"/>
      <c r="P13"/>
      <c r="Q13"/>
      <c r="R13"/>
      <c r="S13"/>
      <c r="T13"/>
      <c r="U13"/>
      <c r="V13"/>
    </row>
    <row r="14" spans="2:22" x14ac:dyDescent="0.2">
      <c r="C14" s="439" t="s">
        <v>62</v>
      </c>
      <c r="D14" s="440">
        <v>23192</v>
      </c>
      <c r="E14" s="440">
        <v>23244</v>
      </c>
      <c r="F14" s="440">
        <v>24547</v>
      </c>
      <c r="G14" s="421">
        <v>25496.62</v>
      </c>
      <c r="H14" s="421">
        <v>25714</v>
      </c>
      <c r="I14" s="441">
        <v>25906.000000000051</v>
      </c>
      <c r="J14" s="441">
        <v>26356</v>
      </c>
      <c r="K14" s="441">
        <v>28395</v>
      </c>
      <c r="L14" s="441">
        <v>28106</v>
      </c>
      <c r="M14" s="441">
        <v>29359</v>
      </c>
      <c r="O14"/>
      <c r="P14"/>
      <c r="Q14"/>
      <c r="R14"/>
      <c r="S14"/>
      <c r="T14"/>
      <c r="U14"/>
      <c r="V14"/>
    </row>
    <row r="15" spans="2:22" x14ac:dyDescent="0.2">
      <c r="C15" s="439" t="s">
        <v>93</v>
      </c>
      <c r="D15" s="440">
        <v>23185</v>
      </c>
      <c r="E15" s="440">
        <v>22218</v>
      </c>
      <c r="F15" s="440">
        <v>21828</v>
      </c>
      <c r="G15" s="421">
        <v>20897.55</v>
      </c>
      <c r="H15" s="421">
        <v>22182</v>
      </c>
      <c r="I15" s="421">
        <v>23463.000000000735</v>
      </c>
      <c r="J15" s="421">
        <v>24257</v>
      </c>
      <c r="K15" s="421">
        <v>24377</v>
      </c>
      <c r="L15" s="421">
        <v>26044</v>
      </c>
      <c r="M15" s="421">
        <v>29903</v>
      </c>
      <c r="O15"/>
      <c r="P15"/>
      <c r="Q15"/>
      <c r="R15"/>
      <c r="S15"/>
      <c r="T15"/>
      <c r="U15"/>
      <c r="V15"/>
    </row>
    <row r="16" spans="2:22" x14ac:dyDescent="0.2">
      <c r="C16" s="164"/>
      <c r="D16" s="436"/>
      <c r="E16" s="436"/>
      <c r="F16" s="436"/>
      <c r="G16" s="436"/>
      <c r="H16" s="436"/>
      <c r="I16" s="436"/>
      <c r="J16" s="436"/>
      <c r="K16" s="436"/>
      <c r="L16" s="436"/>
      <c r="M16" s="436"/>
      <c r="O16"/>
      <c r="P16"/>
      <c r="Q16"/>
      <c r="R16"/>
      <c r="S16"/>
      <c r="T16"/>
      <c r="U16"/>
      <c r="V16"/>
    </row>
    <row r="17" spans="3:22" x14ac:dyDescent="0.2">
      <c r="C17" s="437" t="s">
        <v>35</v>
      </c>
      <c r="D17" s="438">
        <f t="shared" ref="D17:E17" si="1">SUM(D18:D19)</f>
        <v>38999</v>
      </c>
      <c r="E17" s="438">
        <f t="shared" si="1"/>
        <v>38269</v>
      </c>
      <c r="F17" s="438">
        <f>SUM(F18:F19)</f>
        <v>38811</v>
      </c>
      <c r="G17" s="416">
        <v>38521</v>
      </c>
      <c r="H17" s="416">
        <f>SUM(H18:H19)</f>
        <v>39467</v>
      </c>
      <c r="I17" s="416">
        <v>40870.49734714951</v>
      </c>
      <c r="J17" s="416">
        <v>42196</v>
      </c>
      <c r="K17" s="416">
        <v>42941</v>
      </c>
      <c r="L17" s="416">
        <v>46178</v>
      </c>
      <c r="M17" s="416">
        <f>SUM(M18:M19)</f>
        <v>49089</v>
      </c>
      <c r="O17"/>
      <c r="P17"/>
      <c r="Q17"/>
      <c r="R17"/>
      <c r="S17"/>
      <c r="T17"/>
      <c r="U17"/>
      <c r="V17"/>
    </row>
    <row r="18" spans="3:22" x14ac:dyDescent="0.2">
      <c r="C18" s="439" t="s">
        <v>62</v>
      </c>
      <c r="D18" s="440">
        <v>17686</v>
      </c>
      <c r="E18" s="440">
        <v>17728</v>
      </c>
      <c r="F18" s="440">
        <v>18418</v>
      </c>
      <c r="G18" s="425">
        <v>19336.580000000002</v>
      </c>
      <c r="H18" s="425">
        <v>19689</v>
      </c>
      <c r="I18" s="441">
        <v>19574.701306891926</v>
      </c>
      <c r="J18" s="441">
        <v>20774</v>
      </c>
      <c r="K18" s="441">
        <v>20774</v>
      </c>
      <c r="L18" s="441">
        <v>21747</v>
      </c>
      <c r="M18" s="441">
        <v>21269</v>
      </c>
      <c r="O18"/>
      <c r="P18"/>
      <c r="Q18"/>
      <c r="R18"/>
      <c r="S18"/>
      <c r="T18"/>
      <c r="U18"/>
      <c r="V18"/>
    </row>
    <row r="19" spans="3:22" x14ac:dyDescent="0.2">
      <c r="C19" s="439" t="s">
        <v>93</v>
      </c>
      <c r="D19" s="440">
        <v>21313</v>
      </c>
      <c r="E19" s="440">
        <v>20541</v>
      </c>
      <c r="F19" s="440">
        <v>20393</v>
      </c>
      <c r="G19" s="425">
        <v>19184.689999999999</v>
      </c>
      <c r="H19" s="425">
        <f>4666+15112</f>
        <v>19778</v>
      </c>
      <c r="I19" s="425">
        <f>I17-I18</f>
        <v>21295.796040257585</v>
      </c>
      <c r="J19" s="425">
        <f>J17-J18</f>
        <v>21422</v>
      </c>
      <c r="K19" s="425">
        <f>K17-K18</f>
        <v>22167</v>
      </c>
      <c r="L19" s="425">
        <f>L17-L18</f>
        <v>24431</v>
      </c>
      <c r="M19" s="425">
        <v>27820</v>
      </c>
      <c r="O19"/>
      <c r="P19"/>
      <c r="Q19"/>
      <c r="R19"/>
      <c r="S19"/>
      <c r="T19"/>
      <c r="U19"/>
      <c r="V19"/>
    </row>
    <row r="20" spans="3:22" ht="10.5" customHeight="1" x14ac:dyDescent="0.2">
      <c r="C20" s="164"/>
      <c r="D20" s="438"/>
      <c r="E20" s="438"/>
      <c r="F20" s="438"/>
      <c r="G20" s="438"/>
      <c r="H20" s="438"/>
      <c r="I20" s="438"/>
      <c r="J20" s="438"/>
      <c r="K20" s="438"/>
      <c r="L20" s="438"/>
      <c r="M20" s="438"/>
      <c r="O20"/>
      <c r="P20"/>
      <c r="Q20"/>
      <c r="R20"/>
      <c r="S20"/>
      <c r="T20"/>
      <c r="U20"/>
      <c r="V20"/>
    </row>
    <row r="21" spans="3:22" x14ac:dyDescent="0.2">
      <c r="C21" s="437" t="s">
        <v>224</v>
      </c>
      <c r="D21" s="438">
        <f>SUM(D22:D23)</f>
        <v>37450</v>
      </c>
      <c r="E21" s="438">
        <f>SUM(E22:E23)</f>
        <v>35958</v>
      </c>
      <c r="F21" s="438">
        <f>SUM(F22:F23)</f>
        <v>36401</v>
      </c>
      <c r="G21" s="416">
        <v>36105.910000000003</v>
      </c>
      <c r="H21" s="416">
        <f>SUM(H22:H23)</f>
        <v>37643</v>
      </c>
      <c r="I21" s="416">
        <v>39138.211303649252</v>
      </c>
      <c r="J21" s="416">
        <v>40411</v>
      </c>
      <c r="K21" s="416">
        <v>40856</v>
      </c>
      <c r="L21" s="416">
        <v>44887</v>
      </c>
      <c r="M21" s="416">
        <f>SUM(M22:M23)</f>
        <v>47394</v>
      </c>
      <c r="O21"/>
      <c r="P21"/>
      <c r="Q21"/>
      <c r="R21"/>
      <c r="S21"/>
      <c r="T21"/>
      <c r="U21"/>
      <c r="V21"/>
    </row>
    <row r="22" spans="3:22" x14ac:dyDescent="0.2">
      <c r="C22" s="439" t="s">
        <v>62</v>
      </c>
      <c r="D22" s="440">
        <v>16518</v>
      </c>
      <c r="E22" s="440">
        <v>16048</v>
      </c>
      <c r="F22" s="440">
        <v>16493</v>
      </c>
      <c r="G22" s="421">
        <v>17518.13</v>
      </c>
      <c r="H22" s="421">
        <v>18127</v>
      </c>
      <c r="I22" s="441">
        <v>18366.011536812704</v>
      </c>
      <c r="J22" s="441">
        <v>18525</v>
      </c>
      <c r="K22" s="441">
        <v>19259</v>
      </c>
      <c r="L22" s="441">
        <v>20751</v>
      </c>
      <c r="M22" s="441">
        <v>20068</v>
      </c>
      <c r="O22"/>
      <c r="P22"/>
      <c r="Q22"/>
      <c r="R22"/>
      <c r="S22"/>
      <c r="T22"/>
      <c r="U22"/>
      <c r="V22"/>
    </row>
    <row r="23" spans="3:22" x14ac:dyDescent="0.2">
      <c r="C23" s="439" t="s">
        <v>93</v>
      </c>
      <c r="D23" s="440">
        <v>20932</v>
      </c>
      <c r="E23" s="440">
        <v>19910</v>
      </c>
      <c r="F23" s="440">
        <v>19908</v>
      </c>
      <c r="G23" s="421">
        <v>18587.78</v>
      </c>
      <c r="H23" s="421">
        <f>4537+14979</f>
        <v>19516</v>
      </c>
      <c r="I23" s="421">
        <f>I21-I22</f>
        <v>20772.199766836547</v>
      </c>
      <c r="J23" s="421">
        <f>J21-J22</f>
        <v>21886</v>
      </c>
      <c r="K23" s="421">
        <f>K21-K22</f>
        <v>21597</v>
      </c>
      <c r="L23" s="421">
        <f>L21-L22</f>
        <v>24136</v>
      </c>
      <c r="M23" s="421">
        <v>27326</v>
      </c>
      <c r="O23"/>
      <c r="P23"/>
      <c r="Q23"/>
      <c r="R23"/>
      <c r="S23"/>
      <c r="T23"/>
      <c r="U23"/>
      <c r="V23"/>
    </row>
    <row r="24" spans="3:22" x14ac:dyDescent="0.2">
      <c r="C24" s="442"/>
      <c r="D24" s="438"/>
      <c r="E24" s="438"/>
      <c r="F24" s="438"/>
      <c r="G24" s="438"/>
      <c r="H24" s="438"/>
      <c r="I24" s="438"/>
      <c r="J24" s="438"/>
      <c r="K24" s="438"/>
      <c r="L24" s="438"/>
      <c r="M24" s="438"/>
      <c r="O24"/>
      <c r="P24"/>
      <c r="Q24"/>
      <c r="R24"/>
      <c r="S24"/>
      <c r="T24"/>
      <c r="U24"/>
      <c r="V24"/>
    </row>
    <row r="25" spans="3:22" x14ac:dyDescent="0.2">
      <c r="C25" s="437" t="s">
        <v>225</v>
      </c>
      <c r="D25" s="438">
        <f>SUM(D26:D27)</f>
        <v>1549</v>
      </c>
      <c r="E25" s="438">
        <f>SUM(E26:E27)</f>
        <v>2311</v>
      </c>
      <c r="F25" s="438">
        <f>SUM(F26:F27)</f>
        <v>2410</v>
      </c>
      <c r="G25" s="416">
        <v>2415.36</v>
      </c>
      <c r="H25" s="416">
        <f>SUM(H26:H27)</f>
        <v>1824</v>
      </c>
      <c r="I25" s="416">
        <v>1732.2860435002576</v>
      </c>
      <c r="J25" s="416">
        <v>1785</v>
      </c>
      <c r="K25" s="416">
        <v>2085</v>
      </c>
      <c r="L25" s="416">
        <v>1291</v>
      </c>
      <c r="M25" s="416">
        <f>SUM(M26:M27)</f>
        <v>1695</v>
      </c>
      <c r="O25"/>
      <c r="P25"/>
      <c r="Q25"/>
      <c r="R25"/>
      <c r="S25"/>
      <c r="T25"/>
      <c r="U25"/>
      <c r="V25"/>
    </row>
    <row r="26" spans="3:22" x14ac:dyDescent="0.2">
      <c r="C26" s="439" t="s">
        <v>62</v>
      </c>
      <c r="D26" s="440">
        <v>1169</v>
      </c>
      <c r="E26" s="440">
        <v>1680</v>
      </c>
      <c r="F26" s="440">
        <v>1925</v>
      </c>
      <c r="G26" s="422">
        <v>1818.45</v>
      </c>
      <c r="H26" s="422">
        <v>1562</v>
      </c>
      <c r="I26" s="441">
        <v>1208.6897700792138</v>
      </c>
      <c r="J26" s="441">
        <v>1406</v>
      </c>
      <c r="K26" s="441">
        <v>1515</v>
      </c>
      <c r="L26" s="441">
        <v>996</v>
      </c>
      <c r="M26" s="441">
        <v>1201</v>
      </c>
      <c r="O26"/>
      <c r="P26"/>
      <c r="Q26"/>
      <c r="R26"/>
      <c r="S26"/>
      <c r="T26"/>
      <c r="U26"/>
      <c r="V26"/>
    </row>
    <row r="27" spans="3:22" x14ac:dyDescent="0.2">
      <c r="C27" s="439" t="s">
        <v>93</v>
      </c>
      <c r="D27" s="440">
        <v>380</v>
      </c>
      <c r="E27" s="440">
        <v>631</v>
      </c>
      <c r="F27" s="440">
        <v>485</v>
      </c>
      <c r="G27" s="422">
        <v>596.91</v>
      </c>
      <c r="H27" s="422">
        <v>262</v>
      </c>
      <c r="I27" s="422">
        <f>I25-I26</f>
        <v>523.59627342104386</v>
      </c>
      <c r="J27" s="422">
        <f>J25-J26</f>
        <v>379</v>
      </c>
      <c r="K27" s="422">
        <f>K25-K26</f>
        <v>570</v>
      </c>
      <c r="L27" s="422">
        <f>L25-L26</f>
        <v>295</v>
      </c>
      <c r="M27" s="422">
        <v>494</v>
      </c>
      <c r="O27"/>
      <c r="P27"/>
      <c r="Q27"/>
      <c r="R27"/>
      <c r="S27"/>
      <c r="T27"/>
      <c r="U27"/>
      <c r="V27"/>
    </row>
    <row r="28" spans="3:22" x14ac:dyDescent="0.2">
      <c r="C28" s="443"/>
      <c r="D28" s="441"/>
      <c r="E28" s="441"/>
      <c r="F28" s="441"/>
      <c r="G28" s="441"/>
      <c r="H28" s="441"/>
      <c r="I28" s="441"/>
      <c r="J28" s="441"/>
      <c r="K28" s="441"/>
      <c r="L28" s="441"/>
      <c r="M28" s="441"/>
      <c r="O28"/>
      <c r="P28"/>
      <c r="Q28"/>
      <c r="R28"/>
      <c r="S28"/>
      <c r="T28"/>
      <c r="U28"/>
      <c r="V28"/>
    </row>
    <row r="29" spans="3:22" x14ac:dyDescent="0.2">
      <c r="C29" s="437" t="s">
        <v>324</v>
      </c>
      <c r="D29" s="438">
        <f>SUM(D30:D31)</f>
        <v>7377</v>
      </c>
      <c r="E29" s="438">
        <f>SUM(E30:E31)</f>
        <v>7193</v>
      </c>
      <c r="F29" s="438">
        <f>SUM(F30:F31)</f>
        <v>7564</v>
      </c>
      <c r="G29" s="416">
        <v>7872.9</v>
      </c>
      <c r="H29" s="416">
        <f>SUM(H30:H31)</f>
        <v>8428.77</v>
      </c>
      <c r="I29" s="416">
        <v>8499</v>
      </c>
      <c r="J29" s="416">
        <v>8417</v>
      </c>
      <c r="K29" s="416">
        <v>9831</v>
      </c>
      <c r="L29" s="416">
        <v>7972</v>
      </c>
      <c r="M29" s="416">
        <f>SUM(M30:M31)</f>
        <v>10173</v>
      </c>
      <c r="O29"/>
      <c r="P29"/>
      <c r="Q29"/>
      <c r="R29"/>
      <c r="S29"/>
      <c r="T29"/>
      <c r="U29"/>
      <c r="V29"/>
    </row>
    <row r="30" spans="3:22" x14ac:dyDescent="0.2">
      <c r="C30" s="439" t="s">
        <v>62</v>
      </c>
      <c r="D30" s="440">
        <v>5505</v>
      </c>
      <c r="E30" s="440">
        <v>5516</v>
      </c>
      <c r="F30" s="440">
        <v>6129</v>
      </c>
      <c r="G30" s="422">
        <v>6160.04</v>
      </c>
      <c r="H30" s="422">
        <v>6024.77</v>
      </c>
      <c r="I30" s="441">
        <v>6331</v>
      </c>
      <c r="J30" s="441">
        <v>6425</v>
      </c>
      <c r="K30" s="441">
        <v>7621</v>
      </c>
      <c r="L30" s="441">
        <v>6359</v>
      </c>
      <c r="M30" s="441">
        <v>8090</v>
      </c>
      <c r="O30"/>
      <c r="P30"/>
      <c r="Q30"/>
      <c r="R30"/>
      <c r="S30"/>
      <c r="T30"/>
      <c r="U30"/>
      <c r="V30"/>
    </row>
    <row r="31" spans="3:22" x14ac:dyDescent="0.2">
      <c r="C31" s="439" t="s">
        <v>109</v>
      </c>
      <c r="D31" s="440">
        <v>1872</v>
      </c>
      <c r="E31" s="440">
        <v>1677</v>
      </c>
      <c r="F31" s="440">
        <v>1435</v>
      </c>
      <c r="G31" s="422">
        <v>1712.86</v>
      </c>
      <c r="H31" s="422">
        <v>2404</v>
      </c>
      <c r="I31" s="422">
        <f>I29-I30</f>
        <v>2168</v>
      </c>
      <c r="J31" s="422">
        <f>J29-J30</f>
        <v>1992</v>
      </c>
      <c r="K31" s="422">
        <f>K29-K30</f>
        <v>2210</v>
      </c>
      <c r="L31" s="422">
        <f>L29-L30</f>
        <v>1613</v>
      </c>
      <c r="M31" s="422">
        <v>2083</v>
      </c>
      <c r="O31"/>
      <c r="P31"/>
      <c r="Q31"/>
      <c r="R31"/>
      <c r="S31"/>
      <c r="T31"/>
      <c r="U31"/>
      <c r="V31"/>
    </row>
    <row r="32" spans="3:22" x14ac:dyDescent="0.2">
      <c r="C32" s="197"/>
      <c r="D32" s="197"/>
      <c r="E32" s="197"/>
      <c r="F32" s="197"/>
      <c r="G32" s="197"/>
      <c r="H32" s="197"/>
      <c r="I32" s="197"/>
      <c r="J32" s="197"/>
      <c r="K32" s="197"/>
      <c r="L32" s="197"/>
      <c r="M32" s="197"/>
      <c r="O32"/>
      <c r="P32"/>
      <c r="Q32"/>
      <c r="R32"/>
      <c r="S32"/>
      <c r="T32"/>
      <c r="U32"/>
      <c r="V32"/>
    </row>
    <row r="33" spans="2:22" x14ac:dyDescent="0.2">
      <c r="C33" s="437" t="s">
        <v>337</v>
      </c>
      <c r="D33" s="427">
        <f t="shared" ref="D33:E35" si="2">(D17/D13)*100</f>
        <v>84.091252129288236</v>
      </c>
      <c r="E33" s="427">
        <f t="shared" si="2"/>
        <v>84.177994808851352</v>
      </c>
      <c r="F33" s="427">
        <v>83.7</v>
      </c>
      <c r="G33" s="428">
        <f t="shared" ref="G33:H35" si="3">+G17/G13*100</f>
        <v>83.02982896342364</v>
      </c>
      <c r="H33" s="428">
        <f t="shared" si="3"/>
        <v>82.401453148488386</v>
      </c>
      <c r="I33" s="428">
        <f t="shared" ref="I33:J33" si="4">+I17/I13*100</f>
        <v>82.785750870280665</v>
      </c>
      <c r="J33" s="428">
        <f t="shared" si="4"/>
        <v>83.369885207357797</v>
      </c>
      <c r="K33" s="428">
        <f t="shared" ref="K33:L33" si="5">+K17/K13*100</f>
        <v>81.370802698400666</v>
      </c>
      <c r="L33" s="428">
        <f t="shared" si="5"/>
        <v>85.277931671283469</v>
      </c>
      <c r="M33" s="428">
        <f t="shared" ref="M33" si="6">+M17/M13*100</f>
        <v>82.833856434139918</v>
      </c>
      <c r="O33"/>
      <c r="P33"/>
      <c r="Q33"/>
      <c r="R33"/>
      <c r="S33"/>
      <c r="T33"/>
      <c r="U33"/>
      <c r="V33"/>
    </row>
    <row r="34" spans="2:22" x14ac:dyDescent="0.2">
      <c r="C34" s="439" t="s">
        <v>62</v>
      </c>
      <c r="D34" s="444">
        <f t="shared" si="2"/>
        <v>76.259054846498799</v>
      </c>
      <c r="E34" s="444">
        <f t="shared" si="2"/>
        <v>76.269144725520562</v>
      </c>
      <c r="F34" s="444">
        <v>75</v>
      </c>
      <c r="G34" s="429">
        <f t="shared" si="3"/>
        <v>75.839777978414403</v>
      </c>
      <c r="H34" s="429">
        <f t="shared" si="3"/>
        <v>76.569184102045568</v>
      </c>
      <c r="I34" s="429">
        <f t="shared" ref="I34:J34" si="7">+I18/I14*100</f>
        <v>75.560492962602822</v>
      </c>
      <c r="J34" s="429">
        <f t="shared" si="7"/>
        <v>78.820761875853691</v>
      </c>
      <c r="K34" s="429">
        <f t="shared" ref="K34:L34" si="8">+K18/K14*100</f>
        <v>73.160767740799443</v>
      </c>
      <c r="L34" s="429">
        <f t="shared" si="8"/>
        <v>77.374937735714795</v>
      </c>
      <c r="M34" s="429">
        <f t="shared" ref="M34" si="9">+M18/M14*100</f>
        <v>72.444565550597773</v>
      </c>
      <c r="O34"/>
      <c r="P34"/>
      <c r="Q34"/>
      <c r="R34"/>
      <c r="S34"/>
      <c r="T34"/>
      <c r="U34"/>
      <c r="V34"/>
    </row>
    <row r="35" spans="2:22" x14ac:dyDescent="0.2">
      <c r="C35" s="439" t="s">
        <v>109</v>
      </c>
      <c r="D35" s="444">
        <f t="shared" si="2"/>
        <v>91.925814103946507</v>
      </c>
      <c r="E35" s="444">
        <f t="shared" si="2"/>
        <v>92.45206589251957</v>
      </c>
      <c r="F35" s="444">
        <v>93.4</v>
      </c>
      <c r="G35" s="429">
        <f t="shared" si="3"/>
        <v>91.803536778234758</v>
      </c>
      <c r="H35" s="429">
        <f t="shared" si="3"/>
        <v>89.16238391488595</v>
      </c>
      <c r="I35" s="429">
        <f t="shared" ref="I35:J35" si="10">+I19/I15*100</f>
        <v>90.76331262096457</v>
      </c>
      <c r="J35" s="429">
        <f t="shared" si="10"/>
        <v>88.312652017974187</v>
      </c>
      <c r="K35" s="429">
        <f t="shared" ref="K35" si="11">+K19/K15*100</f>
        <v>90.934077203921731</v>
      </c>
      <c r="L35" s="429">
        <f t="shared" ref="L35:M35" si="12">+L19/L15*100</f>
        <v>93.806634925510679</v>
      </c>
      <c r="M35" s="429">
        <f t="shared" si="12"/>
        <v>93.034143731398188</v>
      </c>
      <c r="O35"/>
      <c r="P35"/>
      <c r="Q35"/>
      <c r="R35"/>
      <c r="S35"/>
      <c r="T35"/>
      <c r="U35"/>
      <c r="V35"/>
    </row>
    <row r="36" spans="2:22" x14ac:dyDescent="0.2">
      <c r="B36" s="65"/>
      <c r="C36" s="197"/>
      <c r="D36" s="445"/>
      <c r="E36" s="445"/>
      <c r="F36" s="446"/>
      <c r="G36" s="446"/>
      <c r="H36" s="446"/>
      <c r="I36" s="446"/>
      <c r="J36" s="446"/>
      <c r="K36" s="446"/>
      <c r="L36" s="446"/>
      <c r="M36" s="446"/>
      <c r="O36"/>
      <c r="P36"/>
      <c r="Q36"/>
      <c r="R36"/>
      <c r="S36"/>
      <c r="T36"/>
      <c r="U36"/>
      <c r="V36"/>
    </row>
    <row r="37" spans="2:22" x14ac:dyDescent="0.2">
      <c r="C37" s="437" t="s">
        <v>95</v>
      </c>
      <c r="D37" s="447">
        <f>(D25/D17)*100</f>
        <v>3.9718967153003923</v>
      </c>
      <c r="E37" s="447">
        <f>(E25/E17)*100</f>
        <v>6.0388303849068441</v>
      </c>
      <c r="F37" s="447">
        <v>6.2</v>
      </c>
      <c r="G37" s="428">
        <f t="shared" ref="G37:H39" si="13">+G25/G17*100</f>
        <v>6.2702422055502192</v>
      </c>
      <c r="H37" s="428">
        <f>+H25/H17*100</f>
        <v>4.6215825879848991</v>
      </c>
      <c r="I37" s="428">
        <f t="shared" ref="I37:J37" si="14">+I25/I17*100</f>
        <v>4.2384755653605346</v>
      </c>
      <c r="J37" s="428">
        <f t="shared" si="14"/>
        <v>4.2302587923025881</v>
      </c>
      <c r="K37" s="428">
        <f t="shared" ref="K37:L37" si="15">+K25/K17*100</f>
        <v>4.8554994061619432</v>
      </c>
      <c r="L37" s="428">
        <f t="shared" si="15"/>
        <v>2.7957035817921954</v>
      </c>
      <c r="M37" s="428">
        <f t="shared" ref="M37" si="16">+M25/M17*100</f>
        <v>3.4529120576911327</v>
      </c>
      <c r="O37"/>
      <c r="P37"/>
      <c r="Q37"/>
      <c r="R37"/>
      <c r="S37"/>
      <c r="T37"/>
      <c r="U37"/>
      <c r="V37"/>
    </row>
    <row r="38" spans="2:22" x14ac:dyDescent="0.2">
      <c r="C38" s="439" t="s">
        <v>62</v>
      </c>
      <c r="D38" s="444">
        <v>6.6</v>
      </c>
      <c r="E38" s="444">
        <f>(E26/E18)*100</f>
        <v>9.4765342960288805</v>
      </c>
      <c r="F38" s="444">
        <v>10.5</v>
      </c>
      <c r="G38" s="429">
        <f t="shared" si="13"/>
        <v>9.4041966056045059</v>
      </c>
      <c r="H38" s="429">
        <f t="shared" si="13"/>
        <v>7.9333638072019914</v>
      </c>
      <c r="I38" s="429">
        <f t="shared" ref="I38:J38" si="17">+I26/I18*100</f>
        <v>6.1747546035537937</v>
      </c>
      <c r="J38" s="429">
        <f t="shared" si="17"/>
        <v>6.7680754789640902</v>
      </c>
      <c r="K38" s="429">
        <f t="shared" ref="K38:L38" si="18">+K26/K18*100</f>
        <v>7.2927698084143637</v>
      </c>
      <c r="L38" s="429">
        <f t="shared" si="18"/>
        <v>4.5799420609739272</v>
      </c>
      <c r="M38" s="429">
        <f t="shared" ref="M38" si="19">+M26/M18*100</f>
        <v>5.6467158775682913</v>
      </c>
      <c r="O38"/>
      <c r="P38"/>
      <c r="Q38"/>
      <c r="R38"/>
      <c r="S38"/>
      <c r="T38"/>
      <c r="U38"/>
      <c r="V38"/>
    </row>
    <row r="39" spans="2:22" x14ac:dyDescent="0.2">
      <c r="C39" s="439" t="s">
        <v>109</v>
      </c>
      <c r="D39" s="444">
        <v>1.8</v>
      </c>
      <c r="E39" s="444">
        <f>(E27/E19)*100</f>
        <v>3.0719049705467114</v>
      </c>
      <c r="F39" s="444">
        <v>2.4</v>
      </c>
      <c r="G39" s="429">
        <f t="shared" si="13"/>
        <v>3.1113872572348056</v>
      </c>
      <c r="H39" s="429">
        <f t="shared" si="13"/>
        <v>1.3247042168065528</v>
      </c>
      <c r="I39" s="429">
        <f t="shared" ref="I39:J39" si="20">+I27/I19*100</f>
        <v>2.458683734720398</v>
      </c>
      <c r="J39" s="429">
        <f t="shared" si="20"/>
        <v>1.7692092241620765</v>
      </c>
      <c r="K39" s="429">
        <f t="shared" ref="K39" si="21">+K27/K19*100</f>
        <v>2.5713899039112196</v>
      </c>
      <c r="L39" s="429">
        <f t="shared" ref="L39:M39" si="22">+L27/L19*100</f>
        <v>1.2074822970815766</v>
      </c>
      <c r="M39" s="429">
        <f t="shared" si="22"/>
        <v>1.7757009345794394</v>
      </c>
      <c r="O39"/>
      <c r="P39"/>
      <c r="Q39"/>
      <c r="R39"/>
      <c r="S39"/>
      <c r="T39"/>
      <c r="U39"/>
      <c r="V39"/>
    </row>
    <row r="40" spans="2:22" x14ac:dyDescent="0.2">
      <c r="C40" s="448"/>
      <c r="D40" s="449"/>
      <c r="E40" s="449"/>
      <c r="F40" s="449"/>
      <c r="G40" s="449"/>
      <c r="H40" s="449"/>
      <c r="I40" s="449"/>
      <c r="J40" s="449"/>
      <c r="K40" s="196"/>
      <c r="L40" s="196"/>
      <c r="M40" s="196"/>
      <c r="O40"/>
      <c r="P40"/>
      <c r="Q40"/>
      <c r="R40"/>
      <c r="S40"/>
      <c r="T40"/>
      <c r="U40"/>
      <c r="V40"/>
    </row>
    <row r="41" spans="2:22" x14ac:dyDescent="0.2">
      <c r="C41" s="450"/>
      <c r="D41" s="198"/>
      <c r="E41" s="198"/>
      <c r="F41" s="198"/>
      <c r="G41" s="197"/>
      <c r="H41" s="197"/>
      <c r="I41" s="197"/>
      <c r="J41" s="197"/>
      <c r="K41" s="197"/>
      <c r="L41" s="197"/>
      <c r="M41" s="197"/>
      <c r="O41"/>
      <c r="P41"/>
      <c r="Q41"/>
      <c r="R41"/>
      <c r="S41"/>
      <c r="T41"/>
      <c r="U41"/>
      <c r="V41"/>
    </row>
    <row r="42" spans="2:22" x14ac:dyDescent="0.2">
      <c r="C42" s="163" t="s">
        <v>432</v>
      </c>
      <c r="D42" s="197"/>
      <c r="E42" s="197"/>
      <c r="F42" s="197"/>
      <c r="G42" s="197"/>
      <c r="H42" s="197"/>
      <c r="I42" s="197"/>
      <c r="J42" s="197"/>
      <c r="K42" s="197"/>
      <c r="L42" s="197"/>
      <c r="M42" s="197"/>
    </row>
    <row r="46" spans="2:22" x14ac:dyDescent="0.2">
      <c r="B46" s="65"/>
      <c r="G46" s="243"/>
      <c r="H46" s="244"/>
    </row>
    <row r="47" spans="2:22" x14ac:dyDescent="0.2">
      <c r="B47" s="65"/>
      <c r="H47" s="244"/>
    </row>
    <row r="48" spans="2:22" x14ac:dyDescent="0.2">
      <c r="B48" s="65"/>
    </row>
    <row r="49" spans="2:8" x14ac:dyDescent="0.2">
      <c r="B49" s="65"/>
    </row>
    <row r="50" spans="2:8" x14ac:dyDescent="0.2">
      <c r="B50" s="65"/>
      <c r="G50" s="245"/>
      <c r="H50" s="245"/>
    </row>
    <row r="51" spans="2:8" x14ac:dyDescent="0.2">
      <c r="B51" s="65"/>
      <c r="G51" s="241"/>
      <c r="H51" s="241"/>
    </row>
    <row r="52" spans="2:8" ht="13.5" customHeight="1" x14ac:dyDescent="0.2">
      <c r="B52" s="246"/>
    </row>
    <row r="53" spans="2:8" x14ac:dyDescent="0.2">
      <c r="B53" s="247"/>
      <c r="G53" s="248"/>
    </row>
  </sheetData>
  <customSheetViews>
    <customSheetView guid="{F1F7BD3E-FC2C-462F-A022-5270024FE9F6}" showPageBreaks="1" view="pageBreakPreview">
      <selection activeCell="A41" sqref="A41"/>
      <pageMargins left="0.75" right="0.75" top="1" bottom="1" header="0.5" footer="0.5"/>
      <printOptions horizontalCentered="1"/>
      <pageSetup scale="76" orientation="portrait" r:id="rId1"/>
      <headerFooter alignWithMargins="0"/>
    </customSheetView>
    <customSheetView guid="{F4665436-DFC3-47B1-A482-DE3E62B43168}" showPageBreaks="1" printArea="1" hiddenRows="1" hiddenColumns="1" view="pageBreakPreview" showRuler="0">
      <selection activeCell="AL52" sqref="AL52"/>
      <pageMargins left="0.75" right="0.75" top="1" bottom="1" header="0.5" footer="0.5"/>
      <printOptions horizontalCentered="1"/>
      <pageSetup scale="75" orientation="portrait" horizontalDpi="300" verticalDpi="300" r:id="rId2"/>
      <headerFooter alignWithMargins="0"/>
    </customSheetView>
    <customSheetView guid="{2C045F60-6AB2-44F0-B91E-AB5C1A883BD2}" showPageBreaks="1" printArea="1" hiddenColumns="1" view="pageBreakPreview">
      <selection activeCell="G15" sqref="G15"/>
      <pageMargins left="0.75" right="0.75" top="1" bottom="1" header="0.5" footer="0.5"/>
      <printOptions horizontalCentered="1"/>
      <pageSetup scale="76" orientation="portrait" r:id="rId3"/>
      <headerFooter alignWithMargins="0"/>
    </customSheetView>
  </customSheetViews>
  <mergeCells count="3">
    <mergeCell ref="E4:F4"/>
    <mergeCell ref="D7:F7"/>
    <mergeCell ref="C8:L8"/>
  </mergeCells>
  <phoneticPr fontId="8" type="noConversion"/>
  <printOptions horizontalCentered="1"/>
  <pageMargins left="0.75" right="0.75" top="1" bottom="1" header="0.5" footer="0.5"/>
  <pageSetup scale="57" orientation="portrait" r:id="rId4"/>
  <headerFooter alignWithMargins="0"/>
  <drawing r:id="rId5"/>
  <legacyDrawing r:id="rId6"/>
  <oleObjects>
    <mc:AlternateContent xmlns:mc="http://schemas.openxmlformats.org/markup-compatibility/2006">
      <mc:Choice Requires="x14">
        <oleObject progId="MSPhotoEd.3" shapeId="2050" r:id="rId7">
          <objectPr defaultSize="0" autoPict="0" r:id="rId8">
            <anchor moveWithCells="1" sizeWithCells="1">
              <from>
                <xdr:col>0</xdr:col>
                <xdr:colOff>9525</xdr:colOff>
                <xdr:row>0</xdr:row>
                <xdr:rowOff>38100</xdr:rowOff>
              </from>
              <to>
                <xdr:col>1</xdr:col>
                <xdr:colOff>352425</xdr:colOff>
                <xdr:row>3</xdr:row>
                <xdr:rowOff>114300</xdr:rowOff>
              </to>
            </anchor>
          </objectPr>
        </oleObject>
      </mc:Choice>
      <mc:Fallback>
        <oleObject progId="MSPhotoEd.3" shapeId="2050"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O117"/>
  <sheetViews>
    <sheetView zoomScaleNormal="100" zoomScaleSheetLayoutView="90" workbookViewId="0">
      <selection activeCell="K3" sqref="K3"/>
    </sheetView>
  </sheetViews>
  <sheetFormatPr defaultColWidth="9.140625" defaultRowHeight="12.75" x14ac:dyDescent="0.2"/>
  <cols>
    <col min="1" max="2" width="9.140625" style="58"/>
    <col min="3" max="3" width="6.28515625" style="58" customWidth="1"/>
    <col min="4" max="4" width="1.42578125" style="58" customWidth="1"/>
    <col min="5" max="5" width="7.85546875" style="58" customWidth="1"/>
    <col min="6" max="6" width="13" style="58" customWidth="1"/>
    <col min="7" max="7" width="10.28515625" style="58" bestFit="1" customWidth="1"/>
    <col min="8" max="8" width="11.140625" style="58" customWidth="1"/>
    <col min="9" max="9" width="13.42578125" style="58" customWidth="1"/>
    <col min="10" max="10" width="14" style="58" customWidth="1"/>
    <col min="11" max="11" width="14.7109375" style="58" customWidth="1"/>
    <col min="12" max="12" width="2.140625" style="58" customWidth="1"/>
    <col min="13" max="13" width="9.140625" style="58"/>
    <col min="14" max="14" width="14" style="58" hidden="1" customWidth="1"/>
    <col min="15" max="16" width="10.28515625" style="58" hidden="1" customWidth="1"/>
    <col min="17" max="17" width="14" style="58" hidden="1" customWidth="1"/>
    <col min="18" max="24" width="0" style="58" hidden="1" customWidth="1"/>
    <col min="25" max="16384" width="9.140625" style="58"/>
  </cols>
  <sheetData>
    <row r="1" spans="2:17" x14ac:dyDescent="0.2">
      <c r="E1" s="254"/>
      <c r="F1" s="249"/>
      <c r="I1" s="165" t="s">
        <v>561</v>
      </c>
    </row>
    <row r="2" spans="2:17" x14ac:dyDescent="0.2">
      <c r="C2" s="65"/>
      <c r="D2" s="65"/>
      <c r="E2" s="257"/>
      <c r="F2" s="258"/>
      <c r="G2" s="65"/>
      <c r="H2" s="65"/>
      <c r="I2" s="65"/>
      <c r="J2" s="65"/>
      <c r="K2" s="65"/>
    </row>
    <row r="3" spans="2:17" s="238" customFormat="1" x14ac:dyDescent="0.2">
      <c r="C3" s="266"/>
      <c r="D3" s="266"/>
      <c r="E3" s="234"/>
      <c r="F3" s="256"/>
      <c r="G3" s="267"/>
      <c r="H3" s="268"/>
      <c r="I3" s="268"/>
      <c r="J3" s="269"/>
      <c r="K3" s="60"/>
      <c r="N3" s="264"/>
      <c r="O3" s="264"/>
      <c r="P3" s="264"/>
      <c r="Q3" s="270"/>
    </row>
    <row r="4" spans="2:17" s="238" customFormat="1" x14ac:dyDescent="0.2">
      <c r="C4" s="266"/>
      <c r="D4" s="266"/>
      <c r="E4" s="234"/>
      <c r="F4" s="256"/>
      <c r="G4" s="267"/>
      <c r="H4" s="268"/>
      <c r="I4" s="268"/>
      <c r="J4" s="269"/>
      <c r="K4" s="60"/>
    </row>
    <row r="5" spans="2:17" s="238" customFormat="1" x14ac:dyDescent="0.2"/>
    <row r="6" spans="2:17" s="238" customFormat="1" x14ac:dyDescent="0.2">
      <c r="N6" s="264">
        <v>5431.2167832167797</v>
      </c>
      <c r="O6" s="264">
        <v>3014.9215374492819</v>
      </c>
      <c r="P6" s="264">
        <v>2682.3611641629373</v>
      </c>
      <c r="Q6" s="264">
        <v>329.34408602150535</v>
      </c>
    </row>
    <row r="7" spans="2:17" ht="15.75" x14ac:dyDescent="0.25">
      <c r="B7" s="205" t="s">
        <v>348</v>
      </c>
      <c r="C7" s="639" t="s">
        <v>576</v>
      </c>
      <c r="D7" s="640"/>
      <c r="E7" s="640"/>
      <c r="F7" s="640"/>
      <c r="G7" s="640"/>
      <c r="H7" s="640"/>
      <c r="I7" s="640"/>
      <c r="J7" s="640"/>
      <c r="K7" s="640"/>
      <c r="L7" s="251"/>
    </row>
    <row r="8" spans="2:17" ht="12.75" customHeight="1" x14ac:dyDescent="0.25">
      <c r="B8" s="250"/>
      <c r="C8" s="259"/>
      <c r="D8" s="259"/>
      <c r="E8" s="259"/>
      <c r="F8" s="259"/>
      <c r="G8" s="259"/>
      <c r="H8" s="259"/>
      <c r="I8" s="259"/>
      <c r="J8" s="259"/>
      <c r="K8" s="259"/>
      <c r="L8" s="251"/>
    </row>
    <row r="9" spans="2:17" x14ac:dyDescent="0.2">
      <c r="C9" s="65"/>
      <c r="D9" s="65"/>
      <c r="E9" s="258"/>
      <c r="F9" s="258"/>
      <c r="G9" s="65"/>
      <c r="H9" s="65"/>
      <c r="I9" s="65"/>
      <c r="J9" s="65"/>
      <c r="K9" s="65"/>
    </row>
    <row r="10" spans="2:17" ht="38.25" customHeight="1" x14ac:dyDescent="0.2">
      <c r="C10" s="451" t="s">
        <v>33</v>
      </c>
      <c r="D10" s="451"/>
      <c r="E10" s="451" t="s">
        <v>34</v>
      </c>
      <c r="F10" s="452" t="s">
        <v>226</v>
      </c>
      <c r="G10" s="452" t="s">
        <v>35</v>
      </c>
      <c r="H10" s="452" t="s">
        <v>36</v>
      </c>
      <c r="I10" s="452" t="s">
        <v>168</v>
      </c>
      <c r="J10" s="452" t="s">
        <v>173</v>
      </c>
      <c r="K10" s="453" t="s">
        <v>301</v>
      </c>
      <c r="L10" s="252"/>
    </row>
    <row r="11" spans="2:17" ht="12" customHeight="1" x14ac:dyDescent="0.2">
      <c r="C11" s="454"/>
      <c r="D11" s="454"/>
      <c r="E11" s="455"/>
      <c r="F11" s="456"/>
      <c r="G11" s="457"/>
      <c r="H11" s="458"/>
      <c r="I11" s="458"/>
      <c r="J11" s="459"/>
      <c r="K11" s="459"/>
    </row>
    <row r="12" spans="2:17" ht="13.5" hidden="1" customHeight="1" x14ac:dyDescent="0.2">
      <c r="C12" s="460" t="s">
        <v>94</v>
      </c>
      <c r="D12" s="460"/>
      <c r="E12" s="461" t="s">
        <v>40</v>
      </c>
      <c r="F12" s="462">
        <f>SUM(F13:F16)</f>
        <v>35829</v>
      </c>
      <c r="G12" s="462">
        <f>SUM(G13:G16)</f>
        <v>30258</v>
      </c>
      <c r="H12" s="462">
        <f>SUM(H13:H16)</f>
        <v>28946</v>
      </c>
      <c r="I12" s="462">
        <v>1311</v>
      </c>
      <c r="J12" s="463">
        <v>85.1</v>
      </c>
      <c r="K12" s="463">
        <v>4.3</v>
      </c>
    </row>
    <row r="13" spans="2:17" ht="13.5" hidden="1" customHeight="1" x14ac:dyDescent="0.2">
      <c r="C13" s="464"/>
      <c r="D13" s="464"/>
      <c r="E13" s="465" t="s">
        <v>16</v>
      </c>
      <c r="F13" s="466">
        <v>4276</v>
      </c>
      <c r="G13" s="467">
        <v>2853</v>
      </c>
      <c r="H13" s="468">
        <v>2527</v>
      </c>
      <c r="I13" s="468">
        <v>326</v>
      </c>
      <c r="J13" s="469">
        <v>58.9</v>
      </c>
      <c r="K13" s="469">
        <v>11.4</v>
      </c>
    </row>
    <row r="14" spans="2:17" ht="13.5" hidden="1" customHeight="1" x14ac:dyDescent="0.2">
      <c r="C14" s="464"/>
      <c r="D14" s="464"/>
      <c r="E14" s="465" t="s">
        <v>17</v>
      </c>
      <c r="F14" s="466">
        <v>9776</v>
      </c>
      <c r="G14" s="467">
        <v>9290</v>
      </c>
      <c r="H14" s="468">
        <v>8928</v>
      </c>
      <c r="I14" s="468">
        <v>361</v>
      </c>
      <c r="J14" s="469">
        <v>93.7</v>
      </c>
      <c r="K14" s="469">
        <v>3.88</v>
      </c>
    </row>
    <row r="15" spans="2:17" ht="13.5" hidden="1" customHeight="1" x14ac:dyDescent="0.2">
      <c r="C15" s="464"/>
      <c r="D15" s="464"/>
      <c r="E15" s="465" t="s">
        <v>18</v>
      </c>
      <c r="F15" s="466">
        <v>10150</v>
      </c>
      <c r="G15" s="467">
        <v>9542</v>
      </c>
      <c r="H15" s="468">
        <v>9221</v>
      </c>
      <c r="I15" s="468">
        <v>321</v>
      </c>
      <c r="J15" s="469">
        <v>94</v>
      </c>
      <c r="K15" s="469">
        <v>3.34</v>
      </c>
    </row>
    <row r="16" spans="2:17" ht="13.5" hidden="1" customHeight="1" x14ac:dyDescent="0.2">
      <c r="C16" s="464"/>
      <c r="D16" s="464"/>
      <c r="E16" s="465" t="s">
        <v>19</v>
      </c>
      <c r="F16" s="466">
        <v>11627</v>
      </c>
      <c r="G16" s="467">
        <v>8573</v>
      </c>
      <c r="H16" s="468">
        <v>8270</v>
      </c>
      <c r="I16" s="468">
        <v>302</v>
      </c>
      <c r="J16" s="469">
        <v>74.3</v>
      </c>
      <c r="K16" s="469">
        <v>3.52</v>
      </c>
    </row>
    <row r="17" spans="3:13" ht="13.5" hidden="1" customHeight="1" x14ac:dyDescent="0.2">
      <c r="C17" s="464"/>
      <c r="D17" s="464"/>
      <c r="E17" s="465"/>
      <c r="F17" s="470"/>
      <c r="G17" s="467"/>
      <c r="H17" s="468"/>
      <c r="I17" s="468"/>
      <c r="J17" s="469"/>
      <c r="K17" s="469"/>
    </row>
    <row r="18" spans="3:13" ht="13.5" hidden="1" customHeight="1" x14ac:dyDescent="0.2">
      <c r="C18" s="460">
        <v>2008</v>
      </c>
      <c r="D18" s="460"/>
      <c r="E18" s="461" t="s">
        <v>40</v>
      </c>
      <c r="F18" s="462">
        <f>SUM(F19:F22)</f>
        <v>46377</v>
      </c>
      <c r="G18" s="462">
        <f>SUM(G19:G22)</f>
        <v>37313</v>
      </c>
      <c r="H18" s="462">
        <f>SUM(H19:H22)</f>
        <v>34982</v>
      </c>
      <c r="I18" s="462">
        <f>SUM(I19:I22)</f>
        <v>1549</v>
      </c>
      <c r="J18" s="463">
        <f>((H18+I18)/F18)*100</f>
        <v>78.769648748301961</v>
      </c>
      <c r="K18" s="463">
        <f>(I18/G18)*100</f>
        <v>4.1513681558706077</v>
      </c>
    </row>
    <row r="19" spans="3:13" ht="13.5" hidden="1" customHeight="1" x14ac:dyDescent="0.2">
      <c r="C19" s="464"/>
      <c r="D19" s="464"/>
      <c r="E19" s="465" t="s">
        <v>16</v>
      </c>
      <c r="F19" s="466">
        <v>5374</v>
      </c>
      <c r="G19" s="467">
        <v>3014</v>
      </c>
      <c r="H19" s="468">
        <v>2407</v>
      </c>
      <c r="I19" s="468">
        <v>418</v>
      </c>
      <c r="J19" s="469">
        <f>((H19+I19)/F19)*100</f>
        <v>52.567919612951243</v>
      </c>
      <c r="K19" s="469">
        <f>(I19/G19)*100</f>
        <v>13.868613138686131</v>
      </c>
    </row>
    <row r="20" spans="3:13" ht="13.5" hidden="1" customHeight="1" x14ac:dyDescent="0.2">
      <c r="C20" s="464"/>
      <c r="D20" s="464"/>
      <c r="E20" s="465" t="s">
        <v>17</v>
      </c>
      <c r="F20" s="466">
        <v>12630</v>
      </c>
      <c r="G20" s="467">
        <v>10182</v>
      </c>
      <c r="H20" s="468">
        <v>9603</v>
      </c>
      <c r="I20" s="468">
        <v>360</v>
      </c>
      <c r="J20" s="469">
        <f>((H20+I20)/F20)*100</f>
        <v>78.883610451306424</v>
      </c>
      <c r="K20" s="469">
        <f>(I20/G20)*100</f>
        <v>3.5356511490866236</v>
      </c>
    </row>
    <row r="21" spans="3:13" ht="13.5" hidden="1" customHeight="1" x14ac:dyDescent="0.2">
      <c r="C21" s="464"/>
      <c r="D21" s="464"/>
      <c r="E21" s="465" t="s">
        <v>18</v>
      </c>
      <c r="F21" s="466">
        <v>12669</v>
      </c>
      <c r="G21" s="467">
        <v>11630</v>
      </c>
      <c r="H21" s="468">
        <v>11152</v>
      </c>
      <c r="I21" s="468">
        <v>307</v>
      </c>
      <c r="J21" s="469">
        <f>((H21+I21)/F21)*100</f>
        <v>90.449127792248802</v>
      </c>
      <c r="K21" s="469">
        <f>(I21/G21)*100</f>
        <v>2.6397248495270849</v>
      </c>
    </row>
    <row r="22" spans="3:13" ht="13.5" hidden="1" customHeight="1" x14ac:dyDescent="0.2">
      <c r="C22" s="464"/>
      <c r="D22" s="464"/>
      <c r="E22" s="465" t="s">
        <v>19</v>
      </c>
      <c r="F22" s="466">
        <v>15704</v>
      </c>
      <c r="G22" s="467">
        <v>12487</v>
      </c>
      <c r="H22" s="468">
        <v>11820</v>
      </c>
      <c r="I22" s="468">
        <v>464</v>
      </c>
      <c r="J22" s="469">
        <f>((H22+I22)/F22)*100</f>
        <v>78.222109016811004</v>
      </c>
      <c r="K22" s="469">
        <f>(I22/G22)*100</f>
        <v>3.7158644990790419</v>
      </c>
    </row>
    <row r="23" spans="3:13" ht="13.5" hidden="1" customHeight="1" x14ac:dyDescent="0.2">
      <c r="C23" s="464"/>
      <c r="D23" s="464"/>
      <c r="E23" s="465"/>
      <c r="F23" s="471"/>
      <c r="G23" s="472"/>
      <c r="H23" s="472"/>
      <c r="I23" s="468"/>
      <c r="J23" s="469"/>
      <c r="K23" s="469"/>
    </row>
    <row r="24" spans="3:13" ht="13.5" hidden="1" customHeight="1" x14ac:dyDescent="0.2">
      <c r="C24" s="460">
        <v>2009</v>
      </c>
      <c r="D24" s="473"/>
      <c r="E24" s="461" t="s">
        <v>40</v>
      </c>
      <c r="F24" s="462">
        <v>45462</v>
      </c>
      <c r="G24" s="462">
        <f>SUM(G25:G28)</f>
        <v>38268.999999999811</v>
      </c>
      <c r="H24" s="462">
        <f>SUM(H25:H28)</f>
        <v>35957.99999999984</v>
      </c>
      <c r="I24" s="462">
        <f>SUM(I25:I28)</f>
        <v>2311.0000000000064</v>
      </c>
      <c r="J24" s="463">
        <f>((H24+I24)/F24)*100</f>
        <v>84.177994808851011</v>
      </c>
      <c r="K24" s="463">
        <f>(I24/G24)*100</f>
        <v>6.0388303849068903</v>
      </c>
    </row>
    <row r="25" spans="3:13" ht="13.5" hidden="1" customHeight="1" x14ac:dyDescent="0.2">
      <c r="C25" s="464"/>
      <c r="D25" s="464"/>
      <c r="E25" s="465" t="s">
        <v>16</v>
      </c>
      <c r="F25" s="466">
        <v>5758</v>
      </c>
      <c r="G25" s="467">
        <v>2959.81535469045</v>
      </c>
      <c r="H25" s="468">
        <v>2508.7042435793373</v>
      </c>
      <c r="I25" s="468">
        <v>451.11111111111239</v>
      </c>
      <c r="J25" s="469">
        <f>((H25+I25)/F25)*100</f>
        <v>51.403531689656987</v>
      </c>
      <c r="K25" s="469">
        <f>(I25/G25)*100</f>
        <v>15.241190988357836</v>
      </c>
    </row>
    <row r="26" spans="3:13" ht="13.5" hidden="1" customHeight="1" x14ac:dyDescent="0.2">
      <c r="C26" s="464"/>
      <c r="D26" s="464"/>
      <c r="E26" s="465" t="s">
        <v>17</v>
      </c>
      <c r="F26" s="466">
        <v>10851</v>
      </c>
      <c r="G26" s="467">
        <v>10670.54915803776</v>
      </c>
      <c r="H26" s="468">
        <v>9882.0177570716041</v>
      </c>
      <c r="I26" s="468">
        <v>788.53140096618586</v>
      </c>
      <c r="J26" s="469">
        <f>((H26+I26)/F26)*100</f>
        <v>98.337011870222</v>
      </c>
      <c r="K26" s="469">
        <f>(I26/G26)*100</f>
        <v>7.3897921211694344</v>
      </c>
    </row>
    <row r="27" spans="3:13" ht="13.5" hidden="1" customHeight="1" x14ac:dyDescent="0.2">
      <c r="C27" s="464"/>
      <c r="D27" s="464"/>
      <c r="E27" s="465" t="s">
        <v>18</v>
      </c>
      <c r="F27" s="466">
        <v>12289</v>
      </c>
      <c r="G27" s="467">
        <v>11512.576172677816</v>
      </c>
      <c r="H27" s="468">
        <v>11142.068926301014</v>
      </c>
      <c r="I27" s="468">
        <v>370.50724637681247</v>
      </c>
      <c r="J27" s="469">
        <f>((H27+I27)/F27)*100</f>
        <v>93.681960881095492</v>
      </c>
      <c r="K27" s="469">
        <f>(I27/G27)*100</f>
        <v>3.218282692071281</v>
      </c>
    </row>
    <row r="28" spans="3:13" ht="13.5" hidden="1" customHeight="1" x14ac:dyDescent="0.2">
      <c r="C28" s="464"/>
      <c r="D28" s="464"/>
      <c r="E28" s="465" t="s">
        <v>19</v>
      </c>
      <c r="F28" s="466">
        <v>16169</v>
      </c>
      <c r="G28" s="467">
        <v>13126.059314593784</v>
      </c>
      <c r="H28" s="421">
        <v>12425.209073047881</v>
      </c>
      <c r="I28" s="468">
        <v>700.85024154589564</v>
      </c>
      <c r="J28" s="469">
        <f>((H28+I28)/F28)*100</f>
        <v>81.180402712559697</v>
      </c>
      <c r="K28" s="469">
        <f>(I28/G28)*100</f>
        <v>5.3393804244559373</v>
      </c>
    </row>
    <row r="29" spans="3:13" hidden="1" x14ac:dyDescent="0.2">
      <c r="C29" s="198"/>
      <c r="D29" s="198"/>
      <c r="E29" s="198"/>
      <c r="F29" s="421"/>
      <c r="G29" s="421"/>
      <c r="H29" s="421"/>
      <c r="I29" s="421"/>
      <c r="J29" s="469"/>
      <c r="K29" s="469"/>
    </row>
    <row r="30" spans="3:13" ht="14.25" hidden="1" x14ac:dyDescent="0.2">
      <c r="C30" s="460">
        <v>2010</v>
      </c>
      <c r="D30" s="473"/>
      <c r="E30" s="461" t="s">
        <v>40</v>
      </c>
      <c r="F30" s="462">
        <f>SUM(F31:F36)</f>
        <v>45066.703784022706</v>
      </c>
      <c r="G30" s="462">
        <f t="shared" ref="G30" si="0">SUM(G31:G36)</f>
        <v>37313.300284642231</v>
      </c>
      <c r="H30" s="462">
        <f t="shared" ref="H30" si="1">SUM(H31:H36)</f>
        <v>34982.801394714275</v>
      </c>
      <c r="I30" s="462">
        <f>SUM(I31:I36)</f>
        <v>2330.4988899279574</v>
      </c>
      <c r="J30" s="463">
        <f>((H30+I30)/F30)*100</f>
        <v>82.795716463893569</v>
      </c>
      <c r="K30" s="463">
        <f>(I30/G30)*100</f>
        <v>6.245759212264498</v>
      </c>
      <c r="M30" s="206"/>
    </row>
    <row r="31" spans="3:13" hidden="1" x14ac:dyDescent="0.2">
      <c r="C31" s="464"/>
      <c r="D31" s="464"/>
      <c r="E31" s="465" t="s">
        <v>16</v>
      </c>
      <c r="F31" s="466">
        <v>5756.5395573673886</v>
      </c>
      <c r="G31" s="467">
        <v>3014.0334737350454</v>
      </c>
      <c r="H31" s="468">
        <v>2407.4507055780159</v>
      </c>
      <c r="I31" s="468">
        <f>G31-H31</f>
        <v>606.58276815702948</v>
      </c>
      <c r="J31" s="469">
        <f>((H31+I31)/F31)*100</f>
        <v>52.358425468953776</v>
      </c>
      <c r="K31" s="469">
        <f>(I31/G31)*100</f>
        <v>20.125283061483088</v>
      </c>
    </row>
    <row r="32" spans="3:13" hidden="1" x14ac:dyDescent="0.2">
      <c r="C32" s="464"/>
      <c r="D32" s="464"/>
      <c r="E32" s="465" t="s">
        <v>17</v>
      </c>
      <c r="F32" s="466">
        <v>10851.440100367872</v>
      </c>
      <c r="G32" s="467">
        <v>10182.302018099934</v>
      </c>
      <c r="H32" s="468">
        <v>9602.7900465409766</v>
      </c>
      <c r="I32" s="468">
        <f t="shared" ref="I32:I35" si="2">G32-H32</f>
        <v>579.51197155895716</v>
      </c>
      <c r="J32" s="469">
        <f t="shared" ref="J32:J36" si="3">((H32+I32)/F32)*100</f>
        <v>93.833647183425413</v>
      </c>
      <c r="K32" s="469">
        <f t="shared" ref="K32:K36" si="4">(I32/G32)*100</f>
        <v>5.6913649833684357</v>
      </c>
      <c r="M32" s="245"/>
    </row>
    <row r="33" spans="3:13" hidden="1" x14ac:dyDescent="0.2">
      <c r="C33" s="464"/>
      <c r="D33" s="464"/>
      <c r="E33" s="465" t="s">
        <v>18</v>
      </c>
      <c r="F33" s="466">
        <v>12289.436393232903</v>
      </c>
      <c r="G33" s="467">
        <v>11630.062062331966</v>
      </c>
      <c r="H33" s="468">
        <v>11152.255523542997</v>
      </c>
      <c r="I33" s="468">
        <f t="shared" si="2"/>
        <v>477.80653878896919</v>
      </c>
      <c r="J33" s="469">
        <f t="shared" si="3"/>
        <v>94.634625138187644</v>
      </c>
      <c r="K33" s="469">
        <f t="shared" si="4"/>
        <v>4.1083747982438821</v>
      </c>
    </row>
    <row r="34" spans="3:13" hidden="1" x14ac:dyDescent="0.2">
      <c r="C34" s="464"/>
      <c r="D34" s="464"/>
      <c r="E34" s="465" t="s">
        <v>99</v>
      </c>
      <c r="F34" s="466">
        <v>8799.9046036612253</v>
      </c>
      <c r="G34" s="467">
        <v>8191.3949731452649</v>
      </c>
      <c r="H34" s="421">
        <v>7777.9858313482828</v>
      </c>
      <c r="I34" s="468">
        <f t="shared" si="2"/>
        <v>413.40914179698211</v>
      </c>
      <c r="J34" s="469">
        <f t="shared" si="3"/>
        <v>93.085042873501294</v>
      </c>
      <c r="K34" s="469">
        <f t="shared" si="4"/>
        <v>5.0468710537375623</v>
      </c>
    </row>
    <row r="35" spans="3:13" hidden="1" x14ac:dyDescent="0.2">
      <c r="C35" s="198"/>
      <c r="D35" s="198"/>
      <c r="E35" s="198" t="s">
        <v>100</v>
      </c>
      <c r="F35" s="466">
        <v>4384.0493961311513</v>
      </c>
      <c r="G35" s="467">
        <v>3413.1354130150276</v>
      </c>
      <c r="H35" s="421">
        <v>3212.0034054900079</v>
      </c>
      <c r="I35" s="468">
        <f t="shared" si="2"/>
        <v>201.13200752501962</v>
      </c>
      <c r="J35" s="469">
        <f t="shared" si="3"/>
        <v>77.853488969058176</v>
      </c>
      <c r="K35" s="469">
        <f t="shared" si="4"/>
        <v>5.8928809785295817</v>
      </c>
    </row>
    <row r="36" spans="3:13" hidden="1" x14ac:dyDescent="0.2">
      <c r="C36" s="198"/>
      <c r="D36" s="198"/>
      <c r="E36" s="198" t="s">
        <v>203</v>
      </c>
      <c r="F36" s="466">
        <v>2985.3337332621691</v>
      </c>
      <c r="G36" s="467">
        <v>882.37234431499473</v>
      </c>
      <c r="H36" s="421">
        <v>830.315882213995</v>
      </c>
      <c r="I36" s="468">
        <f>G36-H36</f>
        <v>52.056462100999738</v>
      </c>
      <c r="J36" s="469">
        <f t="shared" si="3"/>
        <v>29.556907975940046</v>
      </c>
      <c r="K36" s="469">
        <f t="shared" si="4"/>
        <v>5.8996026378651205</v>
      </c>
    </row>
    <row r="37" spans="3:13" hidden="1" x14ac:dyDescent="0.2">
      <c r="C37" s="198"/>
      <c r="D37" s="198"/>
      <c r="E37" s="198"/>
      <c r="F37" s="421"/>
      <c r="G37" s="421"/>
      <c r="H37" s="421"/>
      <c r="I37" s="421"/>
      <c r="J37" s="469"/>
      <c r="K37" s="469"/>
    </row>
    <row r="38" spans="3:13" ht="14.25" hidden="1" x14ac:dyDescent="0.2">
      <c r="C38" s="460">
        <v>2011</v>
      </c>
      <c r="D38" s="473"/>
      <c r="E38" s="461" t="s">
        <v>40</v>
      </c>
      <c r="F38" s="462">
        <f>SUM(F39:F44)</f>
        <v>45450</v>
      </c>
      <c r="G38" s="462">
        <f t="shared" ref="G38:H38" si="5">SUM(G39:G44)</f>
        <v>37620.023674415628</v>
      </c>
      <c r="H38" s="462">
        <f t="shared" si="5"/>
        <v>35266.934696431839</v>
      </c>
      <c r="I38" s="462">
        <f>SUM(I39:I44)</f>
        <v>2353.0889779837912</v>
      </c>
      <c r="J38" s="463">
        <f>((H38+I38)/F38)*100</f>
        <v>82.772329316646037</v>
      </c>
      <c r="K38" s="463">
        <f>(I38/G38)*100</f>
        <v>6.2548843625105528</v>
      </c>
    </row>
    <row r="39" spans="3:13" hidden="1" x14ac:dyDescent="0.2">
      <c r="C39" s="464"/>
      <c r="D39" s="464"/>
      <c r="E39" s="465" t="s">
        <v>16</v>
      </c>
      <c r="F39" s="466">
        <v>5586</v>
      </c>
      <c r="G39" s="441">
        <v>3071.1459131456927</v>
      </c>
      <c r="H39" s="441">
        <v>2432.4303027681617</v>
      </c>
      <c r="I39" s="468">
        <f>G39-H39</f>
        <v>638.71561037753099</v>
      </c>
      <c r="J39" s="469">
        <f>((H39+I39)/F39)*100</f>
        <v>54.979339655311364</v>
      </c>
      <c r="K39" s="469">
        <f>(I39/G39)*100</f>
        <v>20.797305906032697</v>
      </c>
    </row>
    <row r="40" spans="3:13" hidden="1" x14ac:dyDescent="0.2">
      <c r="C40" s="464"/>
      <c r="D40" s="464"/>
      <c r="E40" s="465" t="s">
        <v>17</v>
      </c>
      <c r="F40" s="466">
        <v>10058</v>
      </c>
      <c r="G40" s="441">
        <v>9492.5772719843353</v>
      </c>
      <c r="H40" s="441">
        <v>8999.1165283657429</v>
      </c>
      <c r="I40" s="468">
        <f t="shared" ref="I40:I43" si="6">G40-H40</f>
        <v>493.46074361859246</v>
      </c>
      <c r="J40" s="469">
        <f t="shared" ref="J40:J44" si="7">((H40+I40)/F40)*100</f>
        <v>94.378378126708441</v>
      </c>
      <c r="K40" s="469">
        <f t="shared" ref="K40:K44" si="8">(I40/G40)*100</f>
        <v>5.1983853223397469</v>
      </c>
    </row>
    <row r="41" spans="3:13" hidden="1" x14ac:dyDescent="0.2">
      <c r="C41" s="464"/>
      <c r="D41" s="464"/>
      <c r="E41" s="465" t="s">
        <v>18</v>
      </c>
      <c r="F41" s="466">
        <v>13286</v>
      </c>
      <c r="G41" s="441">
        <v>12506.884073143563</v>
      </c>
      <c r="H41" s="441">
        <v>11973.165295183166</v>
      </c>
      <c r="I41" s="468">
        <f t="shared" si="6"/>
        <v>533.71877796039735</v>
      </c>
      <c r="J41" s="469">
        <f t="shared" si="7"/>
        <v>94.135812683603518</v>
      </c>
      <c r="K41" s="469">
        <f t="shared" si="8"/>
        <v>4.2674000561536269</v>
      </c>
    </row>
    <row r="42" spans="3:13" hidden="1" x14ac:dyDescent="0.2">
      <c r="C42" s="464"/>
      <c r="D42" s="464"/>
      <c r="E42" s="465" t="s">
        <v>99</v>
      </c>
      <c r="F42" s="466">
        <v>9400</v>
      </c>
      <c r="G42" s="441">
        <v>8546.5135540336541</v>
      </c>
      <c r="H42" s="441">
        <v>8111.022543893796</v>
      </c>
      <c r="I42" s="468">
        <f t="shared" si="6"/>
        <v>435.49101013985819</v>
      </c>
      <c r="J42" s="469">
        <f t="shared" si="7"/>
        <v>90.920356957804827</v>
      </c>
      <c r="K42" s="469">
        <f t="shared" si="8"/>
        <v>5.0955399226427449</v>
      </c>
    </row>
    <row r="43" spans="3:13" hidden="1" x14ac:dyDescent="0.2">
      <c r="C43" s="464"/>
      <c r="D43" s="464"/>
      <c r="E43" s="198" t="s">
        <v>100</v>
      </c>
      <c r="F43" s="466">
        <v>4396</v>
      </c>
      <c r="G43" s="441">
        <v>3243.5578541928799</v>
      </c>
      <c r="H43" s="441">
        <v>3058.8554075670372</v>
      </c>
      <c r="I43" s="468">
        <f t="shared" si="6"/>
        <v>184.70244662584264</v>
      </c>
      <c r="J43" s="469">
        <f t="shared" si="7"/>
        <v>73.784300595834395</v>
      </c>
      <c r="K43" s="469">
        <f t="shared" si="8"/>
        <v>5.69443971492852</v>
      </c>
    </row>
    <row r="44" spans="3:13" hidden="1" x14ac:dyDescent="0.2">
      <c r="C44" s="464"/>
      <c r="D44" s="464"/>
      <c r="E44" s="198" t="s">
        <v>203</v>
      </c>
      <c r="F44" s="466">
        <v>2724</v>
      </c>
      <c r="G44" s="441">
        <v>759.34500791550749</v>
      </c>
      <c r="H44" s="441">
        <v>692.34461865393791</v>
      </c>
      <c r="I44" s="468">
        <f>G44-H44</f>
        <v>67.00038926156958</v>
      </c>
      <c r="J44" s="469">
        <f t="shared" si="7"/>
        <v>27.876101612169879</v>
      </c>
      <c r="K44" s="469">
        <f t="shared" si="8"/>
        <v>8.8234450168433494</v>
      </c>
    </row>
    <row r="45" spans="3:13" x14ac:dyDescent="0.2">
      <c r="C45" s="464"/>
      <c r="D45" s="464"/>
      <c r="E45" s="465"/>
      <c r="F45" s="466"/>
      <c r="G45" s="467"/>
      <c r="H45" s="421"/>
      <c r="I45" s="468"/>
      <c r="J45" s="469"/>
      <c r="K45" s="469"/>
    </row>
    <row r="46" spans="3:13" ht="14.25" x14ac:dyDescent="0.2">
      <c r="C46" s="460">
        <v>2012</v>
      </c>
      <c r="D46" s="473"/>
      <c r="E46" s="461" t="s">
        <v>40</v>
      </c>
      <c r="F46" s="462">
        <f>SUM(F47:F52)</f>
        <v>46375.411335526689</v>
      </c>
      <c r="G46" s="462">
        <f t="shared" ref="G46" si="9">SUM(G47:G52)</f>
        <v>38810.963003261706</v>
      </c>
      <c r="H46" s="462">
        <f t="shared" ref="H46" si="10">SUM(H47:H52)</f>
        <v>36401.331900067948</v>
      </c>
      <c r="I46" s="462">
        <f>SUM(I47:I52)</f>
        <v>2409.631103193773</v>
      </c>
      <c r="J46" s="463">
        <f>((H46+I46)/F46)*100</f>
        <v>83.688665794172508</v>
      </c>
      <c r="K46" s="463">
        <f>(I46/G46)*100</f>
        <v>6.2086351812276996</v>
      </c>
      <c r="M46" s="264"/>
    </row>
    <row r="47" spans="3:13" x14ac:dyDescent="0.2">
      <c r="C47" s="464"/>
      <c r="D47" s="464"/>
      <c r="E47" s="465" t="s">
        <v>16</v>
      </c>
      <c r="F47" s="474">
        <v>5592.4687828427441</v>
      </c>
      <c r="G47" s="475">
        <v>3250.9184520721246</v>
      </c>
      <c r="H47" s="475">
        <v>2560.3637938829447</v>
      </c>
      <c r="I47" s="475">
        <v>690.55465818917571</v>
      </c>
      <c r="J47" s="469">
        <f>((H47+I47)/F47)*100</f>
        <v>58.130292332532697</v>
      </c>
      <c r="K47" s="469">
        <f>(I47/G47)*100</f>
        <v>21.241832681131033</v>
      </c>
    </row>
    <row r="48" spans="3:13" x14ac:dyDescent="0.2">
      <c r="C48" s="464"/>
      <c r="D48" s="464"/>
      <c r="E48" s="465" t="s">
        <v>17</v>
      </c>
      <c r="F48" s="474">
        <v>10554.882576435231</v>
      </c>
      <c r="G48" s="475">
        <v>9746.8315784542865</v>
      </c>
      <c r="H48" s="475">
        <v>9274.3109756101348</v>
      </c>
      <c r="I48" s="475">
        <v>472.5206028441566</v>
      </c>
      <c r="J48" s="469">
        <f t="shared" ref="J48:J51" si="11">((H48+I48)/F48)*100</f>
        <v>92.344291922441755</v>
      </c>
      <c r="K48" s="469">
        <f t="shared" ref="K48:K51" si="12">(I48/G48)*100</f>
        <v>4.8479405747471827</v>
      </c>
    </row>
    <row r="49" spans="3:11" ht="14.25" customHeight="1" x14ac:dyDescent="0.2">
      <c r="C49" s="464"/>
      <c r="D49" s="464"/>
      <c r="E49" s="465" t="s">
        <v>18</v>
      </c>
      <c r="F49" s="474">
        <v>12892.338847994237</v>
      </c>
      <c r="G49" s="475">
        <v>12357.414975020029</v>
      </c>
      <c r="H49" s="475">
        <v>11894.616678586772</v>
      </c>
      <c r="I49" s="475">
        <v>462.79829643326525</v>
      </c>
      <c r="J49" s="469">
        <f t="shared" si="11"/>
        <v>95.850839174480569</v>
      </c>
      <c r="K49" s="469">
        <f t="shared" si="12"/>
        <v>3.7451060546950283</v>
      </c>
    </row>
    <row r="50" spans="3:11" x14ac:dyDescent="0.2">
      <c r="C50" s="464"/>
      <c r="D50" s="464"/>
      <c r="E50" s="465" t="s">
        <v>99</v>
      </c>
      <c r="F50" s="474">
        <v>8981.0337126550112</v>
      </c>
      <c r="G50" s="475">
        <v>8339.9192493813789</v>
      </c>
      <c r="H50" s="475">
        <v>7889.2799928484565</v>
      </c>
      <c r="I50" s="475">
        <v>450.63925653292637</v>
      </c>
      <c r="J50" s="469">
        <f t="shared" si="11"/>
        <v>92.861462457598336</v>
      </c>
      <c r="K50" s="469">
        <f t="shared" si="12"/>
        <v>5.4034007171754448</v>
      </c>
    </row>
    <row r="51" spans="3:11" x14ac:dyDescent="0.2">
      <c r="C51" s="464"/>
      <c r="D51" s="464"/>
      <c r="E51" s="198" t="s">
        <v>100</v>
      </c>
      <c r="F51" s="474">
        <v>5011.3208562097279</v>
      </c>
      <c r="G51" s="475">
        <v>4080.046761050131</v>
      </c>
      <c r="H51" s="475">
        <v>3842.5680928833276</v>
      </c>
      <c r="I51" s="475">
        <v>237.47866816680195</v>
      </c>
      <c r="J51" s="469">
        <f t="shared" si="11"/>
        <v>81.416594110001569</v>
      </c>
      <c r="K51" s="469">
        <f t="shared" si="12"/>
        <v>5.8204888834577764</v>
      </c>
    </row>
    <row r="52" spans="3:11" x14ac:dyDescent="0.2">
      <c r="C52" s="464"/>
      <c r="D52" s="464"/>
      <c r="E52" s="198" t="s">
        <v>203</v>
      </c>
      <c r="F52" s="474">
        <v>3343.3665593897376</v>
      </c>
      <c r="G52" s="475">
        <v>1035.8319872837631</v>
      </c>
      <c r="H52" s="475">
        <v>940.19236625631618</v>
      </c>
      <c r="I52" s="475">
        <v>95.639621027446879</v>
      </c>
      <c r="J52" s="469">
        <f>((H52+I52)/F52)*100</f>
        <v>30.981705681498255</v>
      </c>
      <c r="K52" s="469">
        <f>(I52/G52)*100</f>
        <v>9.233121027497937</v>
      </c>
    </row>
    <row r="53" spans="3:11" x14ac:dyDescent="0.2">
      <c r="C53" s="464"/>
      <c r="D53" s="464"/>
      <c r="E53" s="465"/>
      <c r="F53" s="466"/>
      <c r="G53" s="467"/>
      <c r="H53" s="421"/>
      <c r="I53" s="468"/>
      <c r="J53" s="469"/>
      <c r="K53" s="469"/>
    </row>
    <row r="54" spans="3:11" ht="14.25" x14ac:dyDescent="0.2">
      <c r="C54" s="460">
        <v>2013</v>
      </c>
      <c r="D54" s="473"/>
      <c r="E54" s="461" t="s">
        <v>40</v>
      </c>
      <c r="F54" s="462">
        <f>SUM(F55:F60)</f>
        <v>46394.15</v>
      </c>
      <c r="G54" s="462">
        <f t="shared" ref="G54" si="13">SUM(G55:G60)</f>
        <v>38521.269999999997</v>
      </c>
      <c r="H54" s="462">
        <f t="shared" ref="H54" si="14">SUM(H55:H60)</f>
        <v>36105.909999999996</v>
      </c>
      <c r="I54" s="462">
        <f>SUM(I55:I60)</f>
        <v>2415.3600000000024</v>
      </c>
      <c r="J54" s="463">
        <f>((H54+I54)/F54)*100</f>
        <v>83.03044672658082</v>
      </c>
      <c r="K54" s="463">
        <f>(I54/G54)*100</f>
        <v>6.2701982567033809</v>
      </c>
    </row>
    <row r="55" spans="3:11" x14ac:dyDescent="0.2">
      <c r="C55" s="464"/>
      <c r="D55" s="464"/>
      <c r="E55" s="465" t="s">
        <v>16</v>
      </c>
      <c r="F55" s="466">
        <v>5794.46</v>
      </c>
      <c r="G55" s="467">
        <v>3189.74</v>
      </c>
      <c r="H55" s="468">
        <v>2416.4</v>
      </c>
      <c r="I55" s="468">
        <f>G55-H55</f>
        <v>773.33999999999969</v>
      </c>
      <c r="J55" s="469">
        <f>((H55+I55)/F55)*100</f>
        <v>55.04809766570137</v>
      </c>
      <c r="K55" s="469">
        <f>(I55/G55)*100</f>
        <v>24.24460927849918</v>
      </c>
    </row>
    <row r="56" spans="3:11" x14ac:dyDescent="0.2">
      <c r="C56" s="464"/>
      <c r="D56" s="464"/>
      <c r="E56" s="465" t="s">
        <v>17</v>
      </c>
      <c r="F56" s="466">
        <v>9780.43</v>
      </c>
      <c r="G56" s="467">
        <v>9155.02</v>
      </c>
      <c r="H56" s="468">
        <v>8657.48</v>
      </c>
      <c r="I56" s="468">
        <f t="shared" ref="I56:I59" si="15">G56-H56</f>
        <v>497.54000000000087</v>
      </c>
      <c r="J56" s="469">
        <f t="shared" ref="J56:J59" si="16">((H56+I56)/F56)*100</f>
        <v>93.605495872880851</v>
      </c>
      <c r="K56" s="469">
        <f t="shared" ref="K56:K59" si="17">(I56/G56)*100</f>
        <v>5.4346140150431221</v>
      </c>
    </row>
    <row r="57" spans="3:11" x14ac:dyDescent="0.2">
      <c r="C57" s="464"/>
      <c r="D57" s="464"/>
      <c r="E57" s="465" t="s">
        <v>18</v>
      </c>
      <c r="F57" s="466">
        <v>11712.39</v>
      </c>
      <c r="G57" s="467">
        <v>11271.77</v>
      </c>
      <c r="H57" s="468">
        <v>10937.24</v>
      </c>
      <c r="I57" s="468">
        <f t="shared" si="15"/>
        <v>334.53000000000065</v>
      </c>
      <c r="J57" s="469">
        <f t="shared" si="16"/>
        <v>96.238000954544717</v>
      </c>
      <c r="K57" s="469">
        <f t="shared" si="17"/>
        <v>2.9678568672000996</v>
      </c>
    </row>
    <row r="58" spans="3:11" x14ac:dyDescent="0.2">
      <c r="C58" s="464"/>
      <c r="D58" s="464"/>
      <c r="E58" s="465" t="s">
        <v>99</v>
      </c>
      <c r="F58" s="466">
        <v>9916.51</v>
      </c>
      <c r="G58" s="467">
        <v>9403.5300000000007</v>
      </c>
      <c r="H58" s="421">
        <v>9052.57</v>
      </c>
      <c r="I58" s="468">
        <f t="shared" si="15"/>
        <v>350.96000000000095</v>
      </c>
      <c r="J58" s="469">
        <f t="shared" si="16"/>
        <v>94.827010712438152</v>
      </c>
      <c r="K58" s="469">
        <f t="shared" si="17"/>
        <v>3.7322154552598965</v>
      </c>
    </row>
    <row r="59" spans="3:11" x14ac:dyDescent="0.2">
      <c r="C59" s="464"/>
      <c r="D59" s="464"/>
      <c r="E59" s="198" t="s">
        <v>100</v>
      </c>
      <c r="F59" s="466">
        <v>5279.76</v>
      </c>
      <c r="G59" s="467">
        <v>4278.72</v>
      </c>
      <c r="H59" s="421">
        <v>3981.72</v>
      </c>
      <c r="I59" s="468">
        <f t="shared" si="15"/>
        <v>297.00000000000045</v>
      </c>
      <c r="J59" s="469">
        <f t="shared" si="16"/>
        <v>81.04004727487613</v>
      </c>
      <c r="K59" s="469">
        <f t="shared" si="17"/>
        <v>6.9413282477002571</v>
      </c>
    </row>
    <row r="60" spans="3:11" x14ac:dyDescent="0.2">
      <c r="C60" s="464"/>
      <c r="D60" s="464"/>
      <c r="E60" s="198" t="s">
        <v>203</v>
      </c>
      <c r="F60" s="466">
        <v>3910.6</v>
      </c>
      <c r="G60" s="467">
        <v>1222.49</v>
      </c>
      <c r="H60" s="421">
        <v>1060.5</v>
      </c>
      <c r="I60" s="468">
        <f>G60-H60</f>
        <v>161.99</v>
      </c>
      <c r="J60" s="469">
        <f>((H60+I60)/F60)*100</f>
        <v>31.26093182631821</v>
      </c>
      <c r="K60" s="469">
        <f>(I60/G60)*100</f>
        <v>13.250824137620759</v>
      </c>
    </row>
    <row r="61" spans="3:11" x14ac:dyDescent="0.2">
      <c r="C61" s="464"/>
      <c r="D61" s="464"/>
      <c r="E61" s="465"/>
      <c r="F61" s="466"/>
      <c r="G61" s="467"/>
      <c r="H61" s="421"/>
      <c r="I61" s="425"/>
      <c r="J61" s="463"/>
      <c r="K61" s="463"/>
    </row>
    <row r="62" spans="3:11" ht="14.25" x14ac:dyDescent="0.2">
      <c r="C62" s="460">
        <v>2014</v>
      </c>
      <c r="D62" s="473"/>
      <c r="E62" s="461" t="s">
        <v>40</v>
      </c>
      <c r="F62" s="462">
        <f>SUM(F63:F68)</f>
        <v>47895.71</v>
      </c>
      <c r="G62" s="462">
        <v>39467</v>
      </c>
      <c r="H62" s="462">
        <v>37643</v>
      </c>
      <c r="I62" s="462">
        <f t="shared" ref="I62" si="18">SUM(I63:I68)</f>
        <v>1824.2400000000009</v>
      </c>
      <c r="J62" s="463">
        <f>((H62+I62)/F62)*100</f>
        <v>82.402453163341775</v>
      </c>
      <c r="K62" s="463">
        <f>(I62/G62)*100</f>
        <v>4.6221906909570043</v>
      </c>
    </row>
    <row r="63" spans="3:11" ht="14.25" x14ac:dyDescent="0.2">
      <c r="C63" s="460"/>
      <c r="D63" s="473"/>
      <c r="E63" s="465" t="s">
        <v>16</v>
      </c>
      <c r="F63" s="466">
        <v>5386.22</v>
      </c>
      <c r="G63" s="467">
        <v>2600.8200000000002</v>
      </c>
      <c r="H63" s="468">
        <v>2116.1799999999998</v>
      </c>
      <c r="I63" s="468">
        <f>G63-H63</f>
        <v>484.64000000000033</v>
      </c>
      <c r="J63" s="469">
        <f>((H63+I63)/F63)*100</f>
        <v>48.286553464210527</v>
      </c>
      <c r="K63" s="476">
        <f t="shared" ref="K63:K68" si="19">(I63/G63)*100</f>
        <v>18.634123084258054</v>
      </c>
    </row>
    <row r="64" spans="3:11" ht="14.25" x14ac:dyDescent="0.2">
      <c r="C64" s="460"/>
      <c r="D64" s="473"/>
      <c r="E64" s="465" t="s">
        <v>17</v>
      </c>
      <c r="F64" s="466">
        <v>10298.25</v>
      </c>
      <c r="G64" s="467">
        <v>9557.75</v>
      </c>
      <c r="H64" s="468">
        <v>9151.4699999999993</v>
      </c>
      <c r="I64" s="468">
        <f t="shared" ref="I64:I68" si="20">G64-H64</f>
        <v>406.28000000000065</v>
      </c>
      <c r="J64" s="469">
        <f t="shared" ref="J64:J67" si="21">((H64+I64)/F64)*100</f>
        <v>92.809457917607361</v>
      </c>
      <c r="K64" s="476">
        <f t="shared" si="19"/>
        <v>4.2507912427088037</v>
      </c>
    </row>
    <row r="65" spans="3:20" x14ac:dyDescent="0.2">
      <c r="C65" s="464"/>
      <c r="D65" s="464"/>
      <c r="E65" s="465" t="s">
        <v>18</v>
      </c>
      <c r="F65" s="466">
        <v>11146.73</v>
      </c>
      <c r="G65" s="467">
        <v>10700</v>
      </c>
      <c r="H65" s="468">
        <v>10515</v>
      </c>
      <c r="I65" s="468">
        <f t="shared" si="20"/>
        <v>185</v>
      </c>
      <c r="J65" s="469">
        <f t="shared" si="21"/>
        <v>95.992277555839252</v>
      </c>
      <c r="K65" s="476">
        <f t="shared" si="19"/>
        <v>1.7289719626168223</v>
      </c>
    </row>
    <row r="66" spans="3:20" x14ac:dyDescent="0.2">
      <c r="C66" s="464"/>
      <c r="D66" s="464"/>
      <c r="E66" s="465" t="s">
        <v>99</v>
      </c>
      <c r="F66" s="466">
        <v>10785.98</v>
      </c>
      <c r="G66" s="467">
        <v>10005</v>
      </c>
      <c r="H66" s="421">
        <v>9612</v>
      </c>
      <c r="I66" s="468">
        <f t="shared" si="20"/>
        <v>393</v>
      </c>
      <c r="J66" s="469">
        <f t="shared" si="21"/>
        <v>92.759304207869846</v>
      </c>
      <c r="K66" s="476">
        <f t="shared" si="19"/>
        <v>3.9280359820089954</v>
      </c>
    </row>
    <row r="67" spans="3:20" x14ac:dyDescent="0.2">
      <c r="C67" s="464"/>
      <c r="D67" s="464"/>
      <c r="E67" s="198" t="s">
        <v>100</v>
      </c>
      <c r="F67" s="466">
        <v>6485.77</v>
      </c>
      <c r="G67" s="467">
        <v>5230</v>
      </c>
      <c r="H67" s="421">
        <v>4939</v>
      </c>
      <c r="I67" s="468">
        <f t="shared" si="20"/>
        <v>291</v>
      </c>
      <c r="J67" s="469">
        <f t="shared" si="21"/>
        <v>80.638073813903361</v>
      </c>
      <c r="K67" s="476">
        <f t="shared" si="19"/>
        <v>5.5640535372848952</v>
      </c>
    </row>
    <row r="68" spans="3:20" x14ac:dyDescent="0.2">
      <c r="C68" s="464"/>
      <c r="D68" s="464"/>
      <c r="E68" s="198" t="s">
        <v>203</v>
      </c>
      <c r="F68" s="466">
        <v>3792.76</v>
      </c>
      <c r="G68" s="467">
        <v>1372.61</v>
      </c>
      <c r="H68" s="421">
        <v>1308.29</v>
      </c>
      <c r="I68" s="468">
        <f t="shared" si="20"/>
        <v>64.319999999999936</v>
      </c>
      <c r="J68" s="469">
        <f>((H68+I68)/F68)*100</f>
        <v>36.190267773336565</v>
      </c>
      <c r="K68" s="476">
        <f t="shared" si="19"/>
        <v>4.6859632379189966</v>
      </c>
    </row>
    <row r="69" spans="3:20" x14ac:dyDescent="0.2">
      <c r="C69" s="464"/>
      <c r="D69" s="464"/>
      <c r="E69" s="198"/>
      <c r="F69" s="466"/>
      <c r="G69" s="467"/>
      <c r="H69" s="421"/>
      <c r="I69" s="468"/>
      <c r="J69" s="469"/>
      <c r="K69" s="469"/>
    </row>
    <row r="70" spans="3:20" ht="14.25" x14ac:dyDescent="0.2">
      <c r="C70" s="460">
        <v>2015</v>
      </c>
      <c r="D70" s="473"/>
      <c r="E70" s="461" t="s">
        <v>40</v>
      </c>
      <c r="F70" s="462">
        <f>SUM(F71:F76)</f>
        <v>49368.999999999964</v>
      </c>
      <c r="G70" s="462">
        <f t="shared" ref="G70:H70" si="22">SUM(G71:G76)</f>
        <v>40870.497347148921</v>
      </c>
      <c r="H70" s="462">
        <f t="shared" si="22"/>
        <v>39138.21130364867</v>
      </c>
      <c r="I70" s="462">
        <f>SUM(I71:I76)</f>
        <v>1732.2860435002531</v>
      </c>
      <c r="J70" s="463">
        <f>((H70+I70)/F70)*100</f>
        <v>82.78575087028085</v>
      </c>
      <c r="K70" s="463">
        <f>(I70/G70)*100</f>
        <v>4.2384755653605843</v>
      </c>
    </row>
    <row r="71" spans="3:20" ht="14.25" x14ac:dyDescent="0.2">
      <c r="C71" s="460"/>
      <c r="D71" s="473"/>
      <c r="E71" s="465" t="s">
        <v>16</v>
      </c>
      <c r="F71" s="422">
        <v>5564.2254934517359</v>
      </c>
      <c r="G71" s="441">
        <v>3081.9406621812641</v>
      </c>
      <c r="H71" s="422">
        <v>2656.2460474912291</v>
      </c>
      <c r="I71" s="468">
        <f>G71-H71</f>
        <v>425.694614690035</v>
      </c>
      <c r="J71" s="469">
        <f>((H71+I71)/F71)*100</f>
        <v>55.388493255858315</v>
      </c>
      <c r="K71" s="469">
        <f>(I71/G71)*100</f>
        <v>13.812550641021973</v>
      </c>
    </row>
    <row r="72" spans="3:20" ht="14.25" x14ac:dyDescent="0.2">
      <c r="C72" s="460"/>
      <c r="D72" s="473"/>
      <c r="E72" s="465" t="s">
        <v>476</v>
      </c>
      <c r="F72" s="422">
        <v>10005.258829216464</v>
      </c>
      <c r="G72" s="441">
        <v>9500.2549895240263</v>
      </c>
      <c r="H72" s="422">
        <v>9119.3920659769192</v>
      </c>
      <c r="I72" s="468">
        <f t="shared" ref="I72:I75" si="23">G72-H72</f>
        <v>380.86292354710713</v>
      </c>
      <c r="J72" s="469">
        <f t="shared" ref="J72:J75" si="24">((H72+I72)/F72)*100</f>
        <v>94.952615936153791</v>
      </c>
      <c r="K72" s="469">
        <f t="shared" ref="K72:K75" si="25">(I72/G72)*100</f>
        <v>4.008975800829413</v>
      </c>
    </row>
    <row r="73" spans="3:20" x14ac:dyDescent="0.2">
      <c r="C73" s="464"/>
      <c r="D73" s="464"/>
      <c r="E73" s="465" t="s">
        <v>477</v>
      </c>
      <c r="F73" s="422">
        <v>13144.713485864122</v>
      </c>
      <c r="G73" s="441">
        <v>12265.130781793627</v>
      </c>
      <c r="H73" s="422">
        <v>11815.291735426621</v>
      </c>
      <c r="I73" s="468">
        <f t="shared" si="23"/>
        <v>449.83904636700572</v>
      </c>
      <c r="J73" s="469">
        <f t="shared" si="24"/>
        <v>93.308468039136784</v>
      </c>
      <c r="K73" s="469">
        <f t="shared" si="25"/>
        <v>3.6676253549187368</v>
      </c>
    </row>
    <row r="74" spans="3:20" x14ac:dyDescent="0.2">
      <c r="C74" s="464"/>
      <c r="D74" s="464"/>
      <c r="E74" s="465" t="s">
        <v>478</v>
      </c>
      <c r="F74" s="422">
        <v>11134.063022278555</v>
      </c>
      <c r="G74" s="441">
        <v>10431.467574993087</v>
      </c>
      <c r="H74" s="422">
        <v>10083.831878933772</v>
      </c>
      <c r="I74" s="468">
        <f t="shared" si="23"/>
        <v>347.6356960593148</v>
      </c>
      <c r="J74" s="469">
        <f t="shared" si="24"/>
        <v>93.689676033990295</v>
      </c>
      <c r="K74" s="469">
        <f t="shared" si="25"/>
        <v>3.3325674796965963</v>
      </c>
    </row>
    <row r="75" spans="3:20" x14ac:dyDescent="0.2">
      <c r="C75" s="464"/>
      <c r="D75" s="464"/>
      <c r="E75" s="198" t="s">
        <v>479</v>
      </c>
      <c r="F75" s="422">
        <v>5480.6713540448718</v>
      </c>
      <c r="G75" s="441">
        <v>4300.5515458904683</v>
      </c>
      <c r="H75" s="422">
        <v>4212.8390373581151</v>
      </c>
      <c r="I75" s="468">
        <f t="shared" si="23"/>
        <v>87.71250853235324</v>
      </c>
      <c r="J75" s="469">
        <f t="shared" si="24"/>
        <v>78.467604935233965</v>
      </c>
      <c r="K75" s="469">
        <f t="shared" si="25"/>
        <v>2.0395641720925255</v>
      </c>
    </row>
    <row r="76" spans="3:20" x14ac:dyDescent="0.2">
      <c r="C76" s="464"/>
      <c r="D76" s="464"/>
      <c r="E76" s="198" t="s">
        <v>203</v>
      </c>
      <c r="F76" s="422">
        <v>4040.067815144218</v>
      </c>
      <c r="G76" s="422">
        <v>1291.1517927664568</v>
      </c>
      <c r="H76" s="422">
        <v>1250.6105384620196</v>
      </c>
      <c r="I76" s="468">
        <f>G76-H76</f>
        <v>40.541254304437189</v>
      </c>
      <c r="J76" s="469">
        <f>((H76+I76)/F76)*100</f>
        <v>31.958666335415625</v>
      </c>
      <c r="K76" s="469">
        <f>(I76/G76)*100</f>
        <v>3.1399293662887149</v>
      </c>
      <c r="Q76" s="58" t="s">
        <v>531</v>
      </c>
      <c r="R76" s="58" t="s">
        <v>532</v>
      </c>
      <c r="S76" s="58" t="s">
        <v>224</v>
      </c>
      <c r="T76" s="58" t="s">
        <v>533</v>
      </c>
    </row>
    <row r="77" spans="3:20" x14ac:dyDescent="0.2">
      <c r="C77" s="464"/>
      <c r="D77" s="464"/>
      <c r="E77" s="198"/>
      <c r="F77" s="422"/>
      <c r="G77" s="422"/>
      <c r="H77" s="422"/>
      <c r="I77" s="468"/>
      <c r="J77" s="469"/>
      <c r="K77" s="469"/>
      <c r="Q77" s="58" t="s">
        <v>334</v>
      </c>
      <c r="R77" s="58" t="s">
        <v>334</v>
      </c>
      <c r="S77" s="58" t="s">
        <v>334</v>
      </c>
      <c r="T77" s="58" t="s">
        <v>334</v>
      </c>
    </row>
    <row r="78" spans="3:20" ht="14.25" x14ac:dyDescent="0.2">
      <c r="C78" s="460">
        <v>2016</v>
      </c>
      <c r="D78" s="473"/>
      <c r="E78" s="461" t="s">
        <v>40</v>
      </c>
      <c r="F78" s="462">
        <f>SUM(F79:F84)</f>
        <v>50613</v>
      </c>
      <c r="G78" s="462">
        <f t="shared" ref="G78:H78" si="26">SUM(G79:G84)</f>
        <v>42196</v>
      </c>
      <c r="H78" s="462">
        <f t="shared" si="26"/>
        <v>40411</v>
      </c>
      <c r="I78" s="462">
        <f>SUM(I79:I84)</f>
        <v>1785</v>
      </c>
      <c r="J78" s="463">
        <f>((H78+I78)/F78)*100</f>
        <v>83.369885207357797</v>
      </c>
      <c r="K78" s="463">
        <f>(I78/G78)*100</f>
        <v>4.2302587923025881</v>
      </c>
      <c r="Q78" s="58" t="s">
        <v>326</v>
      </c>
      <c r="R78" s="58" t="s">
        <v>326</v>
      </c>
      <c r="S78" s="58" t="s">
        <v>326</v>
      </c>
      <c r="T78" s="58" t="s">
        <v>326</v>
      </c>
    </row>
    <row r="79" spans="3:20" ht="14.25" x14ac:dyDescent="0.2">
      <c r="C79" s="460"/>
      <c r="D79" s="473"/>
      <c r="E79" s="465" t="s">
        <v>16</v>
      </c>
      <c r="F79" s="422">
        <v>5861</v>
      </c>
      <c r="G79" s="441">
        <v>3176</v>
      </c>
      <c r="H79" s="422">
        <v>2712</v>
      </c>
      <c r="I79" s="468">
        <f>G79-H79</f>
        <v>464</v>
      </c>
      <c r="J79" s="469">
        <f>((H79+I79)/F79)*100</f>
        <v>54.188704999146907</v>
      </c>
      <c r="K79" s="469">
        <f>(I79/G79)*100</f>
        <v>14.609571788413097</v>
      </c>
      <c r="O79" s="58" t="s">
        <v>534</v>
      </c>
      <c r="P79" s="58" t="s">
        <v>20</v>
      </c>
      <c r="Q79" s="58">
        <v>52771.825094657601</v>
      </c>
      <c r="R79" s="58">
        <v>42941.293751590114</v>
      </c>
      <c r="S79" s="58">
        <v>40856.069226509862</v>
      </c>
      <c r="T79" s="58">
        <v>2085.2245250803558</v>
      </c>
    </row>
    <row r="80" spans="3:20" ht="14.25" x14ac:dyDescent="0.2">
      <c r="C80" s="460"/>
      <c r="D80" s="473"/>
      <c r="E80" s="465" t="s">
        <v>476</v>
      </c>
      <c r="F80" s="422">
        <v>10401</v>
      </c>
      <c r="G80" s="441">
        <v>9913</v>
      </c>
      <c r="H80" s="422">
        <v>9598</v>
      </c>
      <c r="I80" s="468">
        <f t="shared" ref="I80:I84" si="27">G80-H80</f>
        <v>315</v>
      </c>
      <c r="J80" s="469">
        <f t="shared" ref="J80:J83" si="28">((H80+I80)/F80)*100</f>
        <v>95.308143447745408</v>
      </c>
      <c r="K80" s="469">
        <f t="shared" ref="K80:K83" si="29">(I80/G80)*100</f>
        <v>3.1776455159891053</v>
      </c>
      <c r="P80" s="58" t="s">
        <v>535</v>
      </c>
      <c r="Q80" s="58">
        <v>0</v>
      </c>
      <c r="R80" s="58">
        <v>0</v>
      </c>
      <c r="S80" s="58">
        <v>0</v>
      </c>
      <c r="T80" s="58">
        <v>0</v>
      </c>
    </row>
    <row r="81" spans="3:20" x14ac:dyDescent="0.2">
      <c r="C81" s="464"/>
      <c r="D81" s="464"/>
      <c r="E81" s="465" t="s">
        <v>477</v>
      </c>
      <c r="F81" s="422">
        <v>14077</v>
      </c>
      <c r="G81" s="441">
        <v>13170</v>
      </c>
      <c r="H81" s="422">
        <v>12913</v>
      </c>
      <c r="I81" s="468">
        <f t="shared" si="27"/>
        <v>257</v>
      </c>
      <c r="J81" s="469">
        <f t="shared" si="28"/>
        <v>93.556865809476449</v>
      </c>
      <c r="K81" s="469">
        <f t="shared" si="29"/>
        <v>1.9514047076689447</v>
      </c>
      <c r="P81" s="58" t="s">
        <v>16</v>
      </c>
      <c r="Q81" s="58">
        <v>5922.2390212181335</v>
      </c>
      <c r="R81" s="58">
        <v>3174.5506373939534</v>
      </c>
      <c r="S81" s="58">
        <v>2643.3766202580409</v>
      </c>
      <c r="T81" s="58">
        <v>531.17401713591369</v>
      </c>
    </row>
    <row r="82" spans="3:20" x14ac:dyDescent="0.2">
      <c r="C82" s="464"/>
      <c r="D82" s="464"/>
      <c r="E82" s="465" t="s">
        <v>478</v>
      </c>
      <c r="F82" s="422">
        <v>10342</v>
      </c>
      <c r="G82" s="441">
        <v>9612</v>
      </c>
      <c r="H82" s="422">
        <v>9127</v>
      </c>
      <c r="I82" s="468">
        <f t="shared" si="27"/>
        <v>485</v>
      </c>
      <c r="J82" s="469">
        <f t="shared" si="28"/>
        <v>92.941403983755549</v>
      </c>
      <c r="K82" s="469">
        <f t="shared" si="29"/>
        <v>5.0457761131918435</v>
      </c>
      <c r="P82" s="58" t="s">
        <v>17</v>
      </c>
      <c r="Q82" s="58">
        <v>11058.647721771305</v>
      </c>
      <c r="R82" s="58">
        <v>10400.630321437786</v>
      </c>
      <c r="S82" s="58">
        <v>9844.8923283634776</v>
      </c>
      <c r="T82" s="58">
        <v>555.73799307431227</v>
      </c>
    </row>
    <row r="83" spans="3:20" x14ac:dyDescent="0.2">
      <c r="C83" s="464"/>
      <c r="D83" s="464"/>
      <c r="E83" s="198" t="s">
        <v>479</v>
      </c>
      <c r="F83" s="422">
        <v>5832</v>
      </c>
      <c r="G83" s="441">
        <v>5117</v>
      </c>
      <c r="H83" s="422">
        <v>4921</v>
      </c>
      <c r="I83" s="468">
        <f t="shared" si="27"/>
        <v>196</v>
      </c>
      <c r="J83" s="469">
        <f t="shared" si="28"/>
        <v>87.740054869684499</v>
      </c>
      <c r="K83" s="469">
        <f t="shared" si="29"/>
        <v>3.8303693570451438</v>
      </c>
      <c r="P83" s="58" t="s">
        <v>18</v>
      </c>
      <c r="Q83" s="58">
        <v>12637.262205654104</v>
      </c>
      <c r="R83" s="58">
        <v>11935.749758351662</v>
      </c>
      <c r="S83" s="58">
        <v>11608.752809937712</v>
      </c>
      <c r="T83" s="58">
        <v>326.99694841395331</v>
      </c>
    </row>
    <row r="84" spans="3:20" x14ac:dyDescent="0.2">
      <c r="C84" s="464"/>
      <c r="D84" s="464"/>
      <c r="E84" s="198" t="s">
        <v>203</v>
      </c>
      <c r="F84" s="422">
        <v>4100</v>
      </c>
      <c r="G84" s="422">
        <v>1208</v>
      </c>
      <c r="H84" s="422">
        <v>1140</v>
      </c>
      <c r="I84" s="468">
        <f t="shared" si="27"/>
        <v>68</v>
      </c>
      <c r="J84" s="469">
        <f>((H84+I84)/F84)*100</f>
        <v>29.463414634146339</v>
      </c>
      <c r="K84" s="469">
        <f>(I84/G84)*100</f>
        <v>5.629139072847682</v>
      </c>
      <c r="P84" s="58" t="s">
        <v>99</v>
      </c>
      <c r="Q84" s="58">
        <v>11848.419127725492</v>
      </c>
      <c r="R84" s="58">
        <v>11081.261759619107</v>
      </c>
      <c r="S84" s="58">
        <v>10686.205788297837</v>
      </c>
      <c r="T84" s="58">
        <v>395.05597132127355</v>
      </c>
    </row>
    <row r="85" spans="3:20" x14ac:dyDescent="0.2">
      <c r="C85" s="464"/>
      <c r="D85" s="464"/>
      <c r="E85" s="198"/>
      <c r="F85" s="422"/>
      <c r="G85" s="422"/>
      <c r="H85" s="422"/>
      <c r="I85" s="468"/>
      <c r="J85" s="469"/>
      <c r="K85" s="469"/>
      <c r="P85" s="58" t="s">
        <v>100</v>
      </c>
      <c r="Q85" s="58">
        <v>6003.1732553434431</v>
      </c>
      <c r="R85" s="58">
        <v>4688.3249011739808</v>
      </c>
      <c r="S85" s="58">
        <v>4503.8836041836685</v>
      </c>
      <c r="T85" s="58">
        <v>184.44129699031231</v>
      </c>
    </row>
    <row r="86" spans="3:20" ht="14.25" x14ac:dyDescent="0.2">
      <c r="C86" s="460">
        <v>2017</v>
      </c>
      <c r="D86" s="473"/>
      <c r="E86" s="461" t="s">
        <v>40</v>
      </c>
      <c r="F86" s="462">
        <v>52771.825094657601</v>
      </c>
      <c r="G86" s="462">
        <v>42941.293751590114</v>
      </c>
      <c r="H86" s="462">
        <v>40856.069226509862</v>
      </c>
      <c r="I86" s="462">
        <v>2085.2245250803558</v>
      </c>
      <c r="J86" s="463">
        <f>((H86+I86)/F86)*100</f>
        <v>81.371629036073287</v>
      </c>
      <c r="K86" s="463">
        <f>(I86/G86)*100</f>
        <v>4.8559890559961065</v>
      </c>
      <c r="P86" s="58" t="s">
        <v>203</v>
      </c>
      <c r="Q86" s="58">
        <v>5161.9422136253679</v>
      </c>
      <c r="R86" s="58">
        <v>1543.5893988298164</v>
      </c>
      <c r="S86" s="58">
        <v>1451.771100685223</v>
      </c>
      <c r="T86" s="58">
        <v>91.818298144593598</v>
      </c>
    </row>
    <row r="87" spans="3:20" ht="14.25" x14ac:dyDescent="0.2">
      <c r="C87" s="460"/>
      <c r="D87" s="473"/>
      <c r="E87" s="465" t="s">
        <v>16</v>
      </c>
      <c r="F87" s="422">
        <v>5922.2390212181335</v>
      </c>
      <c r="G87" s="441">
        <v>3174.5506373939534</v>
      </c>
      <c r="H87" s="422">
        <v>2643.3766202580409</v>
      </c>
      <c r="I87" s="468">
        <v>531.17401713591369</v>
      </c>
      <c r="J87" s="469">
        <f>((H87+I87)/F87)*100</f>
        <v>53.603892480870982</v>
      </c>
      <c r="K87" s="469">
        <f>(I87/G87)*100</f>
        <v>16.732258445622534</v>
      </c>
      <c r="P87" s="58" t="s">
        <v>344</v>
      </c>
      <c r="Q87" s="58">
        <v>140.14154932026571</v>
      </c>
      <c r="R87" s="58">
        <v>117.1869747841173</v>
      </c>
      <c r="S87" s="58">
        <v>117.1869747841173</v>
      </c>
      <c r="T87" s="58">
        <v>0</v>
      </c>
    </row>
    <row r="88" spans="3:20" ht="14.25" x14ac:dyDescent="0.2">
      <c r="C88" s="460"/>
      <c r="D88" s="473"/>
      <c r="E88" s="465" t="s">
        <v>476</v>
      </c>
      <c r="F88" s="422">
        <v>11058.647721771305</v>
      </c>
      <c r="G88" s="441">
        <v>10400.630321437786</v>
      </c>
      <c r="H88" s="422">
        <v>9844.8923283634776</v>
      </c>
      <c r="I88" s="468">
        <v>555.73799307431227</v>
      </c>
      <c r="J88" s="469">
        <f t="shared" ref="J88:J92" si="30">((H88+I88)/F88)*100</f>
        <v>94.049748062432002</v>
      </c>
      <c r="K88" s="469">
        <f t="shared" ref="K88:K93" si="31">(I88/G88)*100</f>
        <v>5.3433107023218085</v>
      </c>
    </row>
    <row r="89" spans="3:20" x14ac:dyDescent="0.2">
      <c r="C89" s="464"/>
      <c r="D89" s="464"/>
      <c r="E89" s="465" t="s">
        <v>477</v>
      </c>
      <c r="F89" s="422">
        <v>12637.262205654104</v>
      </c>
      <c r="G89" s="441">
        <v>11935.749758351662</v>
      </c>
      <c r="H89" s="422">
        <v>11608.752809937712</v>
      </c>
      <c r="I89" s="468">
        <v>326.99694841395331</v>
      </c>
      <c r="J89" s="469">
        <f t="shared" si="30"/>
        <v>94.448857387887614</v>
      </c>
      <c r="K89" s="469">
        <f t="shared" si="31"/>
        <v>2.7396431312171869</v>
      </c>
    </row>
    <row r="90" spans="3:20" x14ac:dyDescent="0.2">
      <c r="C90" s="464"/>
      <c r="D90" s="464"/>
      <c r="E90" s="465" t="s">
        <v>478</v>
      </c>
      <c r="F90" s="422">
        <v>11848.419127725492</v>
      </c>
      <c r="G90" s="441">
        <v>11081.261759619107</v>
      </c>
      <c r="H90" s="422">
        <v>10686.205788297837</v>
      </c>
      <c r="I90" s="468">
        <v>395.05597132127355</v>
      </c>
      <c r="J90" s="469">
        <f t="shared" si="30"/>
        <v>93.525234380751925</v>
      </c>
      <c r="K90" s="469">
        <f t="shared" si="31"/>
        <v>3.565081124253243</v>
      </c>
    </row>
    <row r="91" spans="3:20" x14ac:dyDescent="0.2">
      <c r="C91" s="464"/>
      <c r="D91" s="464"/>
      <c r="E91" s="198" t="s">
        <v>479</v>
      </c>
      <c r="F91" s="422">
        <v>6003.1732553434431</v>
      </c>
      <c r="G91" s="441">
        <v>4688.3249011739808</v>
      </c>
      <c r="H91" s="422">
        <v>4503.8836041836685</v>
      </c>
      <c r="I91" s="468">
        <v>184.44129699031231</v>
      </c>
      <c r="J91" s="469">
        <f t="shared" si="30"/>
        <v>78.097444497389574</v>
      </c>
      <c r="K91" s="469">
        <f t="shared" si="31"/>
        <v>3.9340553583248306</v>
      </c>
    </row>
    <row r="92" spans="3:20" x14ac:dyDescent="0.2">
      <c r="C92" s="464"/>
      <c r="D92" s="464"/>
      <c r="E92" s="198" t="s">
        <v>203</v>
      </c>
      <c r="F92" s="422">
        <v>5161.9422136253679</v>
      </c>
      <c r="G92" s="422">
        <v>1543.5893988298164</v>
      </c>
      <c r="H92" s="422">
        <v>1451.771100685223</v>
      </c>
      <c r="I92" s="468">
        <v>91.818298144593598</v>
      </c>
      <c r="J92" s="469">
        <f t="shared" si="30"/>
        <v>29.903267703295601</v>
      </c>
      <c r="K92" s="469">
        <f t="shared" si="31"/>
        <v>5.9483628362698244</v>
      </c>
    </row>
    <row r="93" spans="3:20" x14ac:dyDescent="0.2">
      <c r="C93" s="464"/>
      <c r="D93" s="464"/>
      <c r="E93" s="414" t="s">
        <v>344</v>
      </c>
      <c r="F93" s="422">
        <v>140.14154932026571</v>
      </c>
      <c r="G93" s="422">
        <v>117.1869747841173</v>
      </c>
      <c r="H93" s="422">
        <v>117.1869747841173</v>
      </c>
      <c r="I93" s="468">
        <v>0</v>
      </c>
      <c r="J93" s="469">
        <f>((H93+I93)/F93)*100</f>
        <v>83.620436160806037</v>
      </c>
      <c r="K93" s="469">
        <f t="shared" si="31"/>
        <v>0</v>
      </c>
    </row>
    <row r="94" spans="3:20" x14ac:dyDescent="0.2">
      <c r="C94" s="464"/>
      <c r="D94" s="464"/>
      <c r="E94" s="414"/>
      <c r="F94" s="422"/>
      <c r="G94" s="422"/>
      <c r="H94" s="422"/>
      <c r="I94" s="468"/>
      <c r="J94" s="469"/>
      <c r="K94" s="469"/>
    </row>
    <row r="95" spans="3:20" ht="14.25" x14ac:dyDescent="0.2">
      <c r="C95" s="460">
        <v>2018</v>
      </c>
      <c r="D95" s="473"/>
      <c r="E95" s="461" t="s">
        <v>40</v>
      </c>
      <c r="F95" s="462">
        <f>SUM(F96:F102)</f>
        <v>54079</v>
      </c>
      <c r="G95" s="462">
        <f t="shared" ref="G95:I95" si="32">SUM(G96:G102)</f>
        <v>44348</v>
      </c>
      <c r="H95" s="462">
        <f t="shared" si="32"/>
        <v>43102</v>
      </c>
      <c r="I95" s="462">
        <f t="shared" si="32"/>
        <v>1299.9648999999999</v>
      </c>
      <c r="J95" s="463">
        <f>((H95+I95)/F95)*100</f>
        <v>82.105743264483451</v>
      </c>
      <c r="K95" s="463">
        <f>(I95/G95)*100</f>
        <v>2.9312819067376203</v>
      </c>
    </row>
    <row r="96" spans="3:20" ht="14.25" x14ac:dyDescent="0.2">
      <c r="C96" s="460"/>
      <c r="D96" s="473"/>
      <c r="E96" s="465" t="s">
        <v>16</v>
      </c>
      <c r="F96" s="422">
        <v>5552</v>
      </c>
      <c r="G96" s="441">
        <v>2835</v>
      </c>
      <c r="H96" s="422">
        <v>2556</v>
      </c>
      <c r="I96" s="468">
        <v>276</v>
      </c>
      <c r="J96" s="469">
        <f>((H96+I96)/F96)*100</f>
        <v>51.008645533141205</v>
      </c>
      <c r="K96" s="469">
        <f>(I96/G96)*100</f>
        <v>9.7354497354497358</v>
      </c>
    </row>
    <row r="97" spans="3:41" ht="14.25" x14ac:dyDescent="0.2">
      <c r="C97" s="460"/>
      <c r="D97" s="473"/>
      <c r="E97" s="465" t="s">
        <v>476</v>
      </c>
      <c r="F97" s="422">
        <v>11178</v>
      </c>
      <c r="G97" s="441">
        <v>10128</v>
      </c>
      <c r="H97" s="422">
        <v>9934</v>
      </c>
      <c r="I97" s="468">
        <v>263</v>
      </c>
      <c r="J97" s="469">
        <f t="shared" ref="J97:J101" si="33">((H97+I97)/F97)*100</f>
        <v>91.223832528180367</v>
      </c>
      <c r="K97" s="469">
        <f t="shared" ref="K97:K102" si="34">(I97/G97)*100</f>
        <v>2.5967614533965242</v>
      </c>
      <c r="Y97"/>
      <c r="Z97"/>
      <c r="AA97"/>
      <c r="AB97"/>
      <c r="AC97"/>
      <c r="AD97"/>
      <c r="AE97"/>
      <c r="AF97"/>
      <c r="AG97"/>
      <c r="AH97"/>
      <c r="AI97"/>
      <c r="AJ97"/>
      <c r="AK97"/>
      <c r="AL97"/>
      <c r="AM97"/>
      <c r="AN97"/>
      <c r="AO97"/>
    </row>
    <row r="98" spans="3:41" x14ac:dyDescent="0.2">
      <c r="C98" s="464"/>
      <c r="D98" s="464"/>
      <c r="E98" s="465" t="s">
        <v>477</v>
      </c>
      <c r="F98" s="422">
        <v>13563</v>
      </c>
      <c r="G98" s="441">
        <v>12625</v>
      </c>
      <c r="H98" s="422">
        <v>12329</v>
      </c>
      <c r="I98" s="468">
        <v>236</v>
      </c>
      <c r="J98" s="469">
        <f t="shared" si="33"/>
        <v>92.641745926417457</v>
      </c>
      <c r="K98" s="469">
        <f t="shared" si="34"/>
        <v>1.8693069306930692</v>
      </c>
      <c r="Y98"/>
      <c r="Z98"/>
      <c r="AA98"/>
      <c r="AB98"/>
      <c r="AC98"/>
      <c r="AD98"/>
      <c r="AE98"/>
      <c r="AF98"/>
      <c r="AG98"/>
      <c r="AH98"/>
      <c r="AI98"/>
      <c r="AJ98"/>
      <c r="AK98"/>
      <c r="AL98"/>
      <c r="AM98"/>
      <c r="AN98"/>
      <c r="AO98"/>
    </row>
    <row r="99" spans="3:41" x14ac:dyDescent="0.2">
      <c r="C99" s="464"/>
      <c r="D99" s="464"/>
      <c r="E99" s="465" t="s">
        <v>478</v>
      </c>
      <c r="F99" s="422">
        <v>12081</v>
      </c>
      <c r="G99" s="441">
        <v>11348</v>
      </c>
      <c r="H99" s="422">
        <v>11138</v>
      </c>
      <c r="I99" s="468">
        <v>236</v>
      </c>
      <c r="J99" s="469">
        <f t="shared" si="33"/>
        <v>94.147835444085757</v>
      </c>
      <c r="K99" s="469">
        <f t="shared" si="34"/>
        <v>2.0796616143813886</v>
      </c>
      <c r="Y99"/>
      <c r="Z99"/>
      <c r="AA99"/>
      <c r="AB99"/>
      <c r="AC99"/>
      <c r="AD99"/>
      <c r="AE99"/>
      <c r="AF99"/>
      <c r="AG99"/>
      <c r="AH99"/>
      <c r="AI99"/>
      <c r="AJ99"/>
      <c r="AK99"/>
      <c r="AL99"/>
      <c r="AM99"/>
      <c r="AN99"/>
      <c r="AO99"/>
    </row>
    <row r="100" spans="3:41" x14ac:dyDescent="0.2">
      <c r="C100" s="464"/>
      <c r="D100" s="464"/>
      <c r="E100" s="198" t="s">
        <v>479</v>
      </c>
      <c r="F100" s="422">
        <v>6209</v>
      </c>
      <c r="G100" s="441">
        <v>5378</v>
      </c>
      <c r="H100" s="422">
        <v>5157</v>
      </c>
      <c r="I100" s="468">
        <v>266</v>
      </c>
      <c r="J100" s="469">
        <f t="shared" si="33"/>
        <v>87.340956675793208</v>
      </c>
      <c r="K100" s="469">
        <f t="shared" si="34"/>
        <v>4.9460766084046117</v>
      </c>
      <c r="Y100"/>
      <c r="Z100"/>
      <c r="AA100"/>
      <c r="AB100"/>
      <c r="AC100"/>
      <c r="AD100"/>
      <c r="AE100"/>
      <c r="AF100"/>
      <c r="AG100"/>
      <c r="AH100"/>
      <c r="AI100"/>
      <c r="AJ100"/>
      <c r="AK100"/>
      <c r="AL100"/>
      <c r="AM100"/>
      <c r="AN100"/>
      <c r="AO100"/>
    </row>
    <row r="101" spans="3:41" x14ac:dyDescent="0.2">
      <c r="C101" s="464"/>
      <c r="D101" s="464"/>
      <c r="E101" s="198" t="s">
        <v>203</v>
      </c>
      <c r="F101" s="422">
        <v>5002</v>
      </c>
      <c r="G101" s="422">
        <v>1665</v>
      </c>
      <c r="H101" s="422">
        <v>1619</v>
      </c>
      <c r="I101" s="468">
        <v>22.9649</v>
      </c>
      <c r="J101" s="469">
        <f t="shared" si="33"/>
        <v>32.826167532986808</v>
      </c>
      <c r="K101" s="469">
        <f t="shared" si="34"/>
        <v>1.3792732732732733</v>
      </c>
      <c r="Y101"/>
      <c r="Z101"/>
      <c r="AA101"/>
      <c r="AB101"/>
      <c r="AC101"/>
      <c r="AD101"/>
      <c r="AE101"/>
      <c r="AF101"/>
      <c r="AG101"/>
      <c r="AH101"/>
      <c r="AI101"/>
      <c r="AJ101"/>
      <c r="AK101"/>
      <c r="AL101"/>
      <c r="AM101"/>
      <c r="AN101"/>
      <c r="AO101"/>
    </row>
    <row r="102" spans="3:41" x14ac:dyDescent="0.2">
      <c r="C102" s="464"/>
      <c r="D102" s="464"/>
      <c r="E102" s="414" t="s">
        <v>344</v>
      </c>
      <c r="F102" s="422">
        <v>494</v>
      </c>
      <c r="G102" s="422">
        <v>369</v>
      </c>
      <c r="H102" s="422">
        <v>369</v>
      </c>
      <c r="I102" s="468"/>
      <c r="J102" s="469">
        <f>((H102+I102)/F102)*100</f>
        <v>74.696356275303643</v>
      </c>
      <c r="K102" s="469">
        <f t="shared" si="34"/>
        <v>0</v>
      </c>
      <c r="N102" s="264">
        <v>0.27257037833960912</v>
      </c>
      <c r="O102" s="264">
        <v>0.32125233029937494</v>
      </c>
      <c r="P102" s="264">
        <v>0.32433511017359823</v>
      </c>
      <c r="Q102" s="264">
        <v>0.24301075268817204</v>
      </c>
      <c r="Y102"/>
      <c r="Z102"/>
      <c r="AA102"/>
      <c r="AB102"/>
      <c r="AC102"/>
      <c r="AD102"/>
      <c r="AE102"/>
      <c r="AF102"/>
      <c r="AG102"/>
      <c r="AH102"/>
      <c r="AI102"/>
      <c r="AJ102"/>
      <c r="AK102"/>
      <c r="AL102"/>
      <c r="AM102"/>
      <c r="AN102"/>
      <c r="AO102"/>
    </row>
    <row r="103" spans="3:41" s="333" customFormat="1" x14ac:dyDescent="0.2">
      <c r="C103" s="464"/>
      <c r="D103" s="464"/>
      <c r="E103" s="414"/>
      <c r="F103" s="422"/>
      <c r="G103" s="422"/>
      <c r="H103" s="422"/>
      <c r="I103" s="468"/>
      <c r="J103" s="469"/>
      <c r="K103" s="469"/>
      <c r="N103" s="264"/>
      <c r="O103" s="264"/>
      <c r="P103" s="264"/>
      <c r="Q103" s="264"/>
      <c r="Y103"/>
      <c r="Z103"/>
      <c r="AA103"/>
      <c r="AB103"/>
      <c r="AC103"/>
      <c r="AD103"/>
      <c r="AE103"/>
      <c r="AF103"/>
      <c r="AG103"/>
      <c r="AH103"/>
      <c r="AI103"/>
      <c r="AJ103"/>
      <c r="AK103"/>
      <c r="AL103"/>
      <c r="AM103"/>
      <c r="AN103"/>
      <c r="AO103"/>
    </row>
    <row r="104" spans="3:41" ht="14.25" x14ac:dyDescent="0.2">
      <c r="C104" s="460">
        <v>2019</v>
      </c>
      <c r="D104" s="473"/>
      <c r="E104" s="461" t="s">
        <v>40</v>
      </c>
      <c r="F104" s="462">
        <f>SUM(F105:F111)</f>
        <v>59261</v>
      </c>
      <c r="G104" s="462">
        <f t="shared" ref="G104:I104" si="35">SUM(G105:G111)</f>
        <v>49089</v>
      </c>
      <c r="H104" s="462">
        <f t="shared" si="35"/>
        <v>47394</v>
      </c>
      <c r="I104" s="462">
        <f t="shared" si="35"/>
        <v>1695</v>
      </c>
      <c r="J104" s="463">
        <f>((H104+I104)/F104)*100</f>
        <v>82.835254214407456</v>
      </c>
      <c r="K104" s="463">
        <f>(I104/G104)*100</f>
        <v>3.4529120576911327</v>
      </c>
      <c r="N104" s="264">
        <v>3.3844360767437691E-3</v>
      </c>
      <c r="O104" s="264">
        <v>4.386445882223928E-4</v>
      </c>
      <c r="P104" s="264">
        <v>4.5608734072574898E-4</v>
      </c>
      <c r="Q104" s="270">
        <v>0</v>
      </c>
      <c r="Y104"/>
      <c r="Z104"/>
      <c r="AA104"/>
      <c r="AB104"/>
      <c r="AC104"/>
      <c r="AD104"/>
      <c r="AE104"/>
      <c r="AF104"/>
      <c r="AG104"/>
      <c r="AH104"/>
      <c r="AI104"/>
      <c r="AJ104"/>
      <c r="AK104"/>
      <c r="AL104"/>
      <c r="AM104"/>
      <c r="AN104"/>
      <c r="AO104"/>
    </row>
    <row r="105" spans="3:41" ht="14.25" x14ac:dyDescent="0.2">
      <c r="C105" s="460"/>
      <c r="D105" s="473"/>
      <c r="E105" s="465" t="s">
        <v>16</v>
      </c>
      <c r="F105" s="422">
        <v>6250</v>
      </c>
      <c r="G105" s="441">
        <v>3304</v>
      </c>
      <c r="H105" s="422">
        <v>3047</v>
      </c>
      <c r="I105" s="468">
        <v>257</v>
      </c>
      <c r="J105" s="469">
        <f>((H105+I105)/F105)*100</f>
        <v>52.863999999999997</v>
      </c>
      <c r="K105" s="469">
        <f>(I105/G105)*100</f>
        <v>7.7784503631961268</v>
      </c>
      <c r="N105" s="264"/>
      <c r="O105" s="264"/>
      <c r="P105" s="264"/>
      <c r="Q105" s="270"/>
      <c r="Y105"/>
      <c r="Z105"/>
      <c r="AA105"/>
      <c r="AB105"/>
      <c r="AC105"/>
      <c r="AD105"/>
      <c r="AE105"/>
      <c r="AF105"/>
      <c r="AG105"/>
      <c r="AH105"/>
      <c r="AI105"/>
      <c r="AJ105"/>
      <c r="AK105"/>
      <c r="AL105"/>
      <c r="AM105"/>
      <c r="AN105"/>
      <c r="AO105"/>
    </row>
    <row r="106" spans="3:41" ht="14.25" x14ac:dyDescent="0.2">
      <c r="C106" s="460"/>
      <c r="D106" s="473"/>
      <c r="E106" s="465" t="s">
        <v>476</v>
      </c>
      <c r="F106" s="422">
        <v>11877</v>
      </c>
      <c r="G106" s="441">
        <v>11288</v>
      </c>
      <c r="H106" s="422">
        <v>10818</v>
      </c>
      <c r="I106" s="468">
        <v>471</v>
      </c>
      <c r="J106" s="469">
        <f t="shared" ref="J106:J110" si="36">((H106+I106)/F106)*100</f>
        <v>95.049254862338969</v>
      </c>
      <c r="K106" s="469">
        <f t="shared" ref="K106:K111" si="37">(I106/G106)*100</f>
        <v>4.1725726435152382</v>
      </c>
      <c r="N106" s="264"/>
      <c r="O106" s="264"/>
      <c r="P106" s="264"/>
      <c r="Q106" s="270"/>
      <c r="Y106"/>
      <c r="Z106"/>
      <c r="AA106"/>
      <c r="AB106"/>
      <c r="AC106"/>
      <c r="AD106"/>
      <c r="AE106"/>
      <c r="AF106"/>
      <c r="AG106"/>
      <c r="AH106"/>
      <c r="AI106"/>
      <c r="AJ106"/>
      <c r="AK106"/>
      <c r="AL106"/>
      <c r="AM106"/>
      <c r="AN106"/>
      <c r="AO106"/>
    </row>
    <row r="107" spans="3:41" x14ac:dyDescent="0.2">
      <c r="C107" s="464"/>
      <c r="D107" s="464"/>
      <c r="E107" s="465" t="s">
        <v>477</v>
      </c>
      <c r="F107" s="422">
        <v>13921</v>
      </c>
      <c r="G107" s="441">
        <v>13439</v>
      </c>
      <c r="H107" s="422">
        <v>12956</v>
      </c>
      <c r="I107" s="468">
        <v>483</v>
      </c>
      <c r="J107" s="469">
        <f t="shared" si="36"/>
        <v>96.537605057107967</v>
      </c>
      <c r="K107" s="469">
        <f t="shared" si="37"/>
        <v>3.5940174120098223</v>
      </c>
      <c r="N107" s="264"/>
      <c r="O107" s="264"/>
      <c r="P107" s="264"/>
      <c r="Q107" s="270"/>
      <c r="Y107"/>
      <c r="Z107"/>
      <c r="AA107"/>
      <c r="AB107"/>
      <c r="AC107"/>
      <c r="AD107"/>
      <c r="AE107"/>
      <c r="AF107"/>
      <c r="AG107"/>
      <c r="AH107"/>
      <c r="AI107"/>
      <c r="AJ107"/>
      <c r="AK107"/>
      <c r="AL107"/>
      <c r="AM107"/>
      <c r="AN107"/>
      <c r="AO107"/>
    </row>
    <row r="108" spans="3:41" x14ac:dyDescent="0.2">
      <c r="C108" s="464"/>
      <c r="D108" s="464"/>
      <c r="E108" s="465" t="s">
        <v>478</v>
      </c>
      <c r="F108" s="422">
        <v>12782</v>
      </c>
      <c r="G108" s="441">
        <v>12064</v>
      </c>
      <c r="H108" s="422">
        <v>11828</v>
      </c>
      <c r="I108" s="468">
        <v>235</v>
      </c>
      <c r="J108" s="469">
        <f t="shared" si="36"/>
        <v>94.374902206227503</v>
      </c>
      <c r="K108" s="469">
        <f t="shared" si="37"/>
        <v>1.947944297082228</v>
      </c>
      <c r="N108" s="264"/>
      <c r="O108" s="264"/>
      <c r="P108" s="264"/>
      <c r="Q108" s="270"/>
      <c r="Y108"/>
      <c r="Z108"/>
      <c r="AA108"/>
      <c r="AB108"/>
      <c r="AC108"/>
      <c r="AD108"/>
      <c r="AE108"/>
      <c r="AF108"/>
      <c r="AG108"/>
      <c r="AH108"/>
      <c r="AI108"/>
      <c r="AJ108"/>
      <c r="AK108"/>
      <c r="AL108"/>
      <c r="AM108"/>
      <c r="AN108"/>
      <c r="AO108"/>
    </row>
    <row r="109" spans="3:41" x14ac:dyDescent="0.2">
      <c r="C109" s="464"/>
      <c r="D109" s="464"/>
      <c r="E109" s="198" t="s">
        <v>479</v>
      </c>
      <c r="F109" s="422">
        <v>8269</v>
      </c>
      <c r="G109" s="441">
        <v>6850</v>
      </c>
      <c r="H109" s="422">
        <v>6601</v>
      </c>
      <c r="I109" s="468">
        <v>249</v>
      </c>
      <c r="J109" s="469">
        <f t="shared" si="36"/>
        <v>82.839521102914503</v>
      </c>
      <c r="K109" s="469">
        <f t="shared" si="37"/>
        <v>3.6350364963503647</v>
      </c>
      <c r="N109" s="264"/>
      <c r="O109" s="264"/>
      <c r="P109" s="264"/>
      <c r="Q109" s="270"/>
      <c r="Y109"/>
      <c r="Z109"/>
      <c r="AA109"/>
      <c r="AB109"/>
      <c r="AC109"/>
      <c r="AD109"/>
      <c r="AE109"/>
      <c r="AF109"/>
      <c r="AG109"/>
      <c r="AH109"/>
      <c r="AI109"/>
      <c r="AJ109"/>
      <c r="AK109"/>
      <c r="AL109"/>
      <c r="AM109"/>
      <c r="AN109"/>
      <c r="AO109"/>
    </row>
    <row r="110" spans="3:41" x14ac:dyDescent="0.2">
      <c r="C110" s="464"/>
      <c r="D110" s="464"/>
      <c r="E110" s="198" t="s">
        <v>203</v>
      </c>
      <c r="F110" s="422">
        <v>5552</v>
      </c>
      <c r="G110" s="422">
        <v>1875</v>
      </c>
      <c r="H110" s="422">
        <v>1875</v>
      </c>
      <c r="I110" s="468">
        <v>0</v>
      </c>
      <c r="J110" s="469">
        <f t="shared" si="36"/>
        <v>33.771613832853028</v>
      </c>
      <c r="K110" s="469">
        <f t="shared" si="37"/>
        <v>0</v>
      </c>
      <c r="Y110"/>
      <c r="Z110"/>
      <c r="AA110"/>
      <c r="AB110"/>
      <c r="AC110"/>
      <c r="AD110"/>
      <c r="AE110"/>
      <c r="AF110"/>
      <c r="AG110"/>
      <c r="AH110"/>
      <c r="AI110"/>
      <c r="AJ110"/>
      <c r="AK110"/>
      <c r="AL110"/>
      <c r="AM110"/>
      <c r="AN110"/>
      <c r="AO110"/>
    </row>
    <row r="111" spans="3:41" x14ac:dyDescent="0.2">
      <c r="C111" s="483"/>
      <c r="D111" s="483"/>
      <c r="E111" s="477" t="s">
        <v>344</v>
      </c>
      <c r="F111" s="478">
        <v>610</v>
      </c>
      <c r="G111" s="478">
        <v>269</v>
      </c>
      <c r="H111" s="478">
        <v>269</v>
      </c>
      <c r="I111" s="479">
        <v>0</v>
      </c>
      <c r="J111" s="480">
        <f>((H111+I111)/F111)*100</f>
        <v>44.098360655737707</v>
      </c>
      <c r="K111" s="480">
        <f t="shared" si="37"/>
        <v>0</v>
      </c>
      <c r="Y111"/>
      <c r="Z111"/>
      <c r="AA111"/>
      <c r="AB111"/>
      <c r="AC111"/>
      <c r="AD111"/>
      <c r="AE111"/>
      <c r="AF111"/>
      <c r="AG111"/>
      <c r="AH111"/>
      <c r="AI111"/>
      <c r="AJ111"/>
      <c r="AK111"/>
      <c r="AL111"/>
      <c r="AM111"/>
      <c r="AN111"/>
      <c r="AO111"/>
    </row>
    <row r="112" spans="3:41" ht="14.25" x14ac:dyDescent="0.2">
      <c r="C112" s="260"/>
      <c r="D112" s="263"/>
      <c r="E112" s="261"/>
      <c r="F112" s="262"/>
      <c r="G112" s="262"/>
      <c r="H112" s="262"/>
      <c r="I112" s="262"/>
      <c r="J112" s="255"/>
      <c r="K112" s="255"/>
      <c r="N112" s="264">
        <v>5431.2167832167797</v>
      </c>
      <c r="O112" s="264">
        <v>3014.9215374492819</v>
      </c>
      <c r="P112" s="264">
        <v>2682.3611641629373</v>
      </c>
      <c r="Q112" s="264">
        <v>329.34408602150535</v>
      </c>
      <c r="Y112"/>
      <c r="Z112"/>
      <c r="AA112"/>
      <c r="AB112"/>
      <c r="AC112"/>
      <c r="AD112"/>
      <c r="AE112"/>
      <c r="AF112"/>
      <c r="AG112"/>
      <c r="AH112"/>
      <c r="AI112"/>
      <c r="AJ112"/>
      <c r="AK112"/>
      <c r="AL112"/>
      <c r="AM112"/>
      <c r="AN112"/>
      <c r="AO112"/>
    </row>
    <row r="113" spans="2:41" ht="9" customHeight="1" x14ac:dyDescent="0.2">
      <c r="E113" s="254"/>
      <c r="F113" s="249"/>
      <c r="N113" s="271">
        <v>11110.683162990856</v>
      </c>
      <c r="O113" s="264">
        <v>10630.215182585809</v>
      </c>
      <c r="P113" s="264">
        <v>10276.565149226077</v>
      </c>
      <c r="Q113" s="264">
        <v>355.53046594982084</v>
      </c>
      <c r="Y113"/>
      <c r="Z113"/>
      <c r="AA113"/>
      <c r="AB113"/>
      <c r="AC113"/>
      <c r="AD113"/>
      <c r="AE113"/>
      <c r="AF113"/>
      <c r="AG113"/>
      <c r="AH113"/>
      <c r="AI113"/>
      <c r="AJ113"/>
      <c r="AK113"/>
      <c r="AL113"/>
      <c r="AM113"/>
      <c r="AN113"/>
      <c r="AO113"/>
    </row>
    <row r="114" spans="2:41" x14ac:dyDescent="0.2">
      <c r="B114" s="272"/>
      <c r="C114" s="272"/>
      <c r="D114" s="272"/>
      <c r="E114" s="272"/>
      <c r="F114" s="272"/>
      <c r="G114" s="272"/>
      <c r="H114" s="272"/>
      <c r="I114" s="272"/>
      <c r="J114" s="272"/>
      <c r="K114" s="272"/>
      <c r="L114" s="272"/>
      <c r="M114" s="234"/>
      <c r="N114" s="264">
        <v>12272.208714362561</v>
      </c>
      <c r="O114" s="264">
        <v>12024.795975435904</v>
      </c>
      <c r="P114" s="264">
        <v>11684.49667911405</v>
      </c>
      <c r="Q114" s="264">
        <v>341.43010752688173</v>
      </c>
      <c r="Y114"/>
      <c r="Z114"/>
      <c r="AA114"/>
      <c r="AB114"/>
      <c r="AC114"/>
      <c r="AD114"/>
      <c r="AE114"/>
      <c r="AF114"/>
      <c r="AG114"/>
      <c r="AH114"/>
      <c r="AI114"/>
      <c r="AJ114"/>
      <c r="AK114"/>
      <c r="AL114"/>
      <c r="AM114"/>
      <c r="AN114"/>
      <c r="AO114"/>
    </row>
    <row r="115" spans="2:41" x14ac:dyDescent="0.2">
      <c r="N115" s="264">
        <v>16057.510489510491</v>
      </c>
      <c r="O115" s="264">
        <v>11744.648398947253</v>
      </c>
      <c r="P115" s="264">
        <v>11366.14600495995</v>
      </c>
      <c r="Q115" s="264">
        <v>378.69534050179209</v>
      </c>
      <c r="Y115"/>
      <c r="Z115"/>
      <c r="AA115"/>
      <c r="AB115"/>
      <c r="AC115"/>
      <c r="AD115"/>
      <c r="AE115"/>
      <c r="AF115"/>
      <c r="AG115"/>
      <c r="AH115"/>
      <c r="AI115"/>
      <c r="AJ115"/>
      <c r="AK115"/>
      <c r="AL115"/>
      <c r="AM115"/>
      <c r="AN115"/>
      <c r="AO115"/>
    </row>
    <row r="116" spans="2:41" x14ac:dyDescent="0.2">
      <c r="N116" s="264">
        <v>152.38084991931146</v>
      </c>
      <c r="O116" s="264">
        <v>16.418905581752384</v>
      </c>
      <c r="P116" s="264">
        <v>16.431002536985833</v>
      </c>
      <c r="Q116" s="270">
        <v>0</v>
      </c>
      <c r="Y116"/>
      <c r="Z116"/>
      <c r="AA116"/>
      <c r="AB116"/>
      <c r="AC116"/>
      <c r="AD116"/>
      <c r="AE116"/>
      <c r="AF116"/>
      <c r="AG116"/>
      <c r="AH116"/>
      <c r="AI116"/>
      <c r="AJ116"/>
      <c r="AK116"/>
      <c r="AL116"/>
      <c r="AM116"/>
      <c r="AN116"/>
      <c r="AO116"/>
    </row>
    <row r="117" spans="2:41" x14ac:dyDescent="0.2">
      <c r="N117" s="273">
        <v>45024</v>
      </c>
      <c r="O117" s="274">
        <v>37431</v>
      </c>
      <c r="P117" s="274">
        <v>36026</v>
      </c>
      <c r="Q117" s="274">
        <v>1405</v>
      </c>
    </row>
  </sheetData>
  <customSheetViews>
    <customSheetView guid="{F1F7BD3E-FC2C-462F-A022-5270024FE9F6}" scale="90" showPageBreaks="1" view="pageBreakPreview" topLeftCell="A91">
      <selection activeCell="E131" sqref="E131"/>
      <pageMargins left="0.75" right="0.75" top="1" bottom="1" header="0.5" footer="0.5"/>
      <pageSetup scale="74" orientation="portrait" r:id="rId1"/>
      <headerFooter alignWithMargins="0"/>
    </customSheetView>
    <customSheetView guid="{F4665436-DFC3-47B1-A482-DE3E62B43168}" showPageBreaks="1" printArea="1" view="pageBreakPreview" showRuler="0">
      <selection activeCell="J94" sqref="J94"/>
      <pageMargins left="0.75" right="0.75" top="1" bottom="1" header="0.5" footer="0.5"/>
      <pageSetup scale="87" orientation="portrait" r:id="rId2"/>
      <headerFooter alignWithMargins="0"/>
    </customSheetView>
    <customSheetView guid="{2C045F60-6AB2-44F0-B91E-AB5C1A883BD2}" scale="90" showPageBreaks="1" printArea="1" hiddenRows="1" view="pageBreakPreview" topLeftCell="A2">
      <selection activeCell="K98" sqref="K98"/>
      <pageMargins left="0.75" right="0.75" top="1" bottom="1" header="0.5" footer="0.5"/>
      <pageSetup scale="74" orientation="portrait" r:id="rId3"/>
      <headerFooter alignWithMargins="0"/>
    </customSheetView>
  </customSheetViews>
  <mergeCells count="1">
    <mergeCell ref="C7:K7"/>
  </mergeCells>
  <phoneticPr fontId="8" type="noConversion"/>
  <pageMargins left="0.75" right="0.75" top="1" bottom="1" header="0.5" footer="0.5"/>
  <pageSetup scale="74" orientation="portrait" r:id="rId4"/>
  <headerFooter alignWithMargins="0"/>
  <rowBreaks count="1" manualBreakCount="1">
    <brk id="7" max="16383" man="1"/>
  </rowBreaks>
  <drawing r:id="rId5"/>
  <legacyDrawing r:id="rId6"/>
  <oleObjects>
    <mc:AlternateContent xmlns:mc="http://schemas.openxmlformats.org/markup-compatibility/2006">
      <mc:Choice Requires="x14">
        <oleObject progId="MSPhotoEd.3" shapeId="11265" r:id="rId7">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5" r:id="rId7"/>
      </mc:Fallback>
    </mc:AlternateContent>
    <mc:AlternateContent xmlns:mc="http://schemas.openxmlformats.org/markup-compatibility/2006">
      <mc:Choice Requires="x14">
        <oleObject progId="MSPhotoEd.3" shapeId="11266" r:id="rId9">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6" r:id="rId9"/>
      </mc:Fallback>
    </mc:AlternateContent>
    <mc:AlternateContent xmlns:mc="http://schemas.openxmlformats.org/markup-compatibility/2006">
      <mc:Choice Requires="x14">
        <oleObject progId="MSPhotoEd.3" shapeId="11267" r:id="rId10">
          <objectPr defaultSize="0" autoPict="0" r:id="rId8">
            <anchor moveWithCells="1" sizeWithCells="1">
              <from>
                <xdr:col>0</xdr:col>
                <xdr:colOff>66675</xdr:colOff>
                <xdr:row>0</xdr:row>
                <xdr:rowOff>66675</xdr:rowOff>
              </from>
              <to>
                <xdr:col>1</xdr:col>
                <xdr:colOff>409575</xdr:colOff>
                <xdr:row>3</xdr:row>
                <xdr:rowOff>104775</xdr:rowOff>
              </to>
            </anchor>
          </objectPr>
        </oleObject>
      </mc:Choice>
      <mc:Fallback>
        <oleObject progId="MSPhotoEd.3" shapeId="11267"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N85"/>
  <sheetViews>
    <sheetView zoomScaleNormal="100" zoomScaleSheetLayoutView="100" workbookViewId="0">
      <selection activeCell="P51" sqref="P51"/>
    </sheetView>
  </sheetViews>
  <sheetFormatPr defaultRowHeight="12.75" x14ac:dyDescent="0.2"/>
  <cols>
    <col min="1" max="1" width="9.140625" style="486"/>
    <col min="2" max="2" width="12.85546875" style="486" customWidth="1"/>
    <col min="3" max="3" width="9.140625" style="486"/>
    <col min="4" max="4" width="17" style="486" customWidth="1"/>
    <col min="5" max="5" width="10.140625" style="486" customWidth="1"/>
    <col min="6" max="6" width="12" style="486" customWidth="1"/>
    <col min="7" max="7" width="12.7109375" style="486" customWidth="1"/>
    <col min="8" max="8" width="11.7109375" style="486" customWidth="1"/>
    <col min="9" max="9" width="14" style="486" customWidth="1"/>
    <col min="10" max="10" width="11.85546875" style="486" customWidth="1"/>
    <col min="11" max="16384" width="9.140625" style="486"/>
  </cols>
  <sheetData>
    <row r="2" spans="2:11" x14ac:dyDescent="0.2">
      <c r="H2" s="165" t="s">
        <v>561</v>
      </c>
    </row>
    <row r="5" spans="2:11" ht="15" x14ac:dyDescent="0.25">
      <c r="D5" s="641"/>
      <c r="E5" s="641"/>
      <c r="F5" s="641"/>
      <c r="G5" s="641"/>
      <c r="H5" s="641"/>
      <c r="I5" s="641"/>
      <c r="J5" s="641"/>
    </row>
    <row r="6" spans="2:11" x14ac:dyDescent="0.2">
      <c r="C6" s="254"/>
      <c r="D6" s="254"/>
      <c r="E6" s="254"/>
      <c r="F6" s="254"/>
      <c r="G6" s="254"/>
      <c r="H6" s="254"/>
      <c r="I6" s="254"/>
      <c r="J6" s="254"/>
    </row>
    <row r="7" spans="2:11" ht="15.75" x14ac:dyDescent="0.25">
      <c r="B7" s="205">
        <v>10.02</v>
      </c>
      <c r="C7" s="636" t="s">
        <v>577</v>
      </c>
      <c r="D7" s="636"/>
      <c r="E7" s="636"/>
      <c r="F7" s="636"/>
      <c r="G7" s="636"/>
      <c r="H7" s="636"/>
      <c r="I7" s="636"/>
      <c r="J7" s="636"/>
    </row>
    <row r="8" spans="2:11" x14ac:dyDescent="0.2">
      <c r="H8" s="275"/>
    </row>
    <row r="9" spans="2:11" ht="51" x14ac:dyDescent="0.2">
      <c r="C9" s="492" t="s">
        <v>33</v>
      </c>
      <c r="D9" s="492"/>
      <c r="E9" s="492" t="s">
        <v>20</v>
      </c>
      <c r="F9" s="493" t="s">
        <v>340</v>
      </c>
      <c r="G9" s="492" t="s">
        <v>341</v>
      </c>
      <c r="H9" s="492" t="s">
        <v>342</v>
      </c>
      <c r="I9" s="493" t="s">
        <v>343</v>
      </c>
      <c r="J9" s="493" t="s">
        <v>344</v>
      </c>
    </row>
    <row r="10" spans="2:11" x14ac:dyDescent="0.2">
      <c r="C10" s="489"/>
      <c r="D10" s="249"/>
      <c r="E10" s="249"/>
      <c r="F10" s="236"/>
      <c r="G10" s="494"/>
      <c r="H10" s="495"/>
      <c r="I10" s="496"/>
      <c r="J10" s="497"/>
    </row>
    <row r="11" spans="2:11" hidden="1" x14ac:dyDescent="0.2">
      <c r="C11" s="253">
        <v>2008</v>
      </c>
      <c r="D11" s="276" t="s">
        <v>20</v>
      </c>
      <c r="E11" s="498">
        <v>37449.561500000687</v>
      </c>
      <c r="F11" s="498">
        <v>33932.988900000295</v>
      </c>
      <c r="G11" s="498">
        <v>1294.7146999999998</v>
      </c>
      <c r="H11" s="498">
        <v>1951.3330000000003</v>
      </c>
      <c r="I11" s="498">
        <v>19.737200000000001</v>
      </c>
      <c r="J11" s="498">
        <v>250.78770000000003</v>
      </c>
      <c r="K11" s="244"/>
    </row>
    <row r="12" spans="2:11" hidden="1" x14ac:dyDescent="0.2">
      <c r="C12" s="489"/>
      <c r="D12" s="499" t="s">
        <v>22</v>
      </c>
      <c r="E12" s="500">
        <v>19355.467500000028</v>
      </c>
      <c r="F12" s="500">
        <v>16810.079099999995</v>
      </c>
      <c r="G12" s="500">
        <v>941.46680000000003</v>
      </c>
      <c r="H12" s="500">
        <v>1463.1011000000005</v>
      </c>
      <c r="I12" s="500">
        <v>0</v>
      </c>
      <c r="J12" s="500">
        <v>140.82050000000001</v>
      </c>
      <c r="K12" s="244"/>
    </row>
    <row r="13" spans="2:11" hidden="1" x14ac:dyDescent="0.2">
      <c r="C13" s="489"/>
      <c r="D13" s="499" t="s">
        <v>23</v>
      </c>
      <c r="E13" s="500">
        <v>18094.094000000048</v>
      </c>
      <c r="F13" s="500">
        <v>17122.909800000038</v>
      </c>
      <c r="G13" s="500">
        <v>353.24790000000019</v>
      </c>
      <c r="H13" s="500">
        <v>488.23190000000022</v>
      </c>
      <c r="I13" s="500">
        <v>19.737200000000001</v>
      </c>
      <c r="J13" s="500">
        <v>109.96719999999999</v>
      </c>
      <c r="K13" s="244"/>
    </row>
    <row r="14" spans="2:11" hidden="1" x14ac:dyDescent="0.2">
      <c r="C14" s="489"/>
      <c r="D14" s="499" t="s">
        <v>70</v>
      </c>
      <c r="E14" s="500">
        <v>16517.144400000059</v>
      </c>
      <c r="F14" s="500">
        <v>13722.01590000004</v>
      </c>
      <c r="G14" s="500">
        <v>1144.6244999999999</v>
      </c>
      <c r="H14" s="500">
        <v>1536.3088000000002</v>
      </c>
      <c r="I14" s="500">
        <v>19.737200000000001</v>
      </c>
      <c r="J14" s="500">
        <v>94.457999999999998</v>
      </c>
      <c r="K14" s="244"/>
    </row>
    <row r="15" spans="2:11" hidden="1" x14ac:dyDescent="0.2">
      <c r="C15" s="489"/>
      <c r="D15" s="499" t="s">
        <v>71</v>
      </c>
      <c r="E15" s="500">
        <v>20932.417099999933</v>
      </c>
      <c r="F15" s="500">
        <v>20210.972999999936</v>
      </c>
      <c r="G15" s="500">
        <v>150.09020000000001</v>
      </c>
      <c r="H15" s="500">
        <v>415.02420000000001</v>
      </c>
      <c r="I15" s="500">
        <v>0</v>
      </c>
      <c r="J15" s="500">
        <v>156.3297</v>
      </c>
      <c r="K15" s="244"/>
    </row>
    <row r="16" spans="2:11" hidden="1" x14ac:dyDescent="0.2">
      <c r="C16" s="489"/>
      <c r="D16" s="499"/>
      <c r="E16" s="276"/>
      <c r="F16" s="500"/>
      <c r="G16" s="500"/>
      <c r="H16" s="500"/>
      <c r="I16" s="500"/>
      <c r="J16" s="500"/>
    </row>
    <row r="17" spans="3:10" hidden="1" x14ac:dyDescent="0.2">
      <c r="C17" s="253">
        <v>2009</v>
      </c>
      <c r="D17" s="276" t="s">
        <v>20</v>
      </c>
      <c r="E17" s="498">
        <v>35957.999999999898</v>
      </c>
      <c r="F17" s="498">
        <v>33362.300640791465</v>
      </c>
      <c r="G17" s="498">
        <v>1367.5204845547212</v>
      </c>
      <c r="H17" s="498">
        <v>1140.7597324674416</v>
      </c>
      <c r="I17" s="498">
        <v>0</v>
      </c>
      <c r="J17" s="498">
        <v>87.419142185986416</v>
      </c>
    </row>
    <row r="18" spans="3:10" hidden="1" x14ac:dyDescent="0.2">
      <c r="C18" s="489"/>
      <c r="D18" s="499" t="s">
        <v>22</v>
      </c>
      <c r="E18" s="500">
        <v>18151.894855625487</v>
      </c>
      <c r="F18" s="500">
        <v>16237.033018035263</v>
      </c>
      <c r="G18" s="500">
        <v>1009.35338651043</v>
      </c>
      <c r="H18" s="500">
        <v>853.58598336451041</v>
      </c>
      <c r="I18" s="500">
        <v>0</v>
      </c>
      <c r="J18" s="500">
        <v>51.922467715306411</v>
      </c>
    </row>
    <row r="19" spans="3:10" hidden="1" x14ac:dyDescent="0.2">
      <c r="C19" s="489"/>
      <c r="D19" s="499" t="s">
        <v>23</v>
      </c>
      <c r="E19" s="500">
        <v>17806.105144374025</v>
      </c>
      <c r="F19" s="500">
        <v>17125.267622756135</v>
      </c>
      <c r="G19" s="500">
        <v>358.1670980442903</v>
      </c>
      <c r="H19" s="500">
        <v>287.17374910293034</v>
      </c>
      <c r="I19" s="500">
        <v>0</v>
      </c>
      <c r="J19" s="500">
        <v>35.496674470680006</v>
      </c>
    </row>
    <row r="20" spans="3:10" hidden="1" x14ac:dyDescent="0.2">
      <c r="C20" s="88"/>
      <c r="D20" s="499" t="s">
        <v>70</v>
      </c>
      <c r="E20" s="500">
        <v>16048.000000000278</v>
      </c>
      <c r="F20" s="500">
        <v>13929.072671443379</v>
      </c>
      <c r="G20" s="500">
        <v>1100.5281473899702</v>
      </c>
      <c r="H20" s="500">
        <v>969.1218014329587</v>
      </c>
      <c r="I20" s="500">
        <v>0</v>
      </c>
      <c r="J20" s="500">
        <v>49.277379733879201</v>
      </c>
    </row>
    <row r="21" spans="3:10" hidden="1" x14ac:dyDescent="0.2">
      <c r="C21" s="88"/>
      <c r="D21" s="499" t="s">
        <v>345</v>
      </c>
      <c r="E21" s="500">
        <v>19909.999999999443</v>
      </c>
      <c r="F21" s="500">
        <v>19433.227969348125</v>
      </c>
      <c r="G21" s="500">
        <v>266.99233716475032</v>
      </c>
      <c r="H21" s="500">
        <v>171.63793103448239</v>
      </c>
      <c r="I21" s="500">
        <v>0</v>
      </c>
      <c r="J21" s="500">
        <v>38.141762452107201</v>
      </c>
    </row>
    <row r="22" spans="3:10" hidden="1" x14ac:dyDescent="0.2">
      <c r="C22" s="65"/>
      <c r="D22" s="65"/>
      <c r="E22" s="65"/>
      <c r="F22" s="65"/>
      <c r="G22" s="65"/>
      <c r="H22" s="501"/>
      <c r="I22" s="65"/>
      <c r="J22" s="65"/>
    </row>
    <row r="23" spans="3:10" hidden="1" x14ac:dyDescent="0.2">
      <c r="C23" s="65"/>
      <c r="D23" s="65"/>
      <c r="E23" s="65"/>
      <c r="F23" s="65"/>
      <c r="G23" s="65"/>
      <c r="H23" s="501"/>
      <c r="I23" s="65"/>
      <c r="J23" s="65"/>
    </row>
    <row r="24" spans="3:10" hidden="1" x14ac:dyDescent="0.2">
      <c r="C24" s="253">
        <v>2010</v>
      </c>
      <c r="D24" s="276" t="s">
        <v>20</v>
      </c>
      <c r="E24" s="498">
        <v>34982.801394708811</v>
      </c>
      <c r="F24" s="498">
        <v>32311.381182017871</v>
      </c>
      <c r="G24" s="498">
        <v>1133.5547607459971</v>
      </c>
      <c r="H24" s="498">
        <v>1490.8558973770121</v>
      </c>
      <c r="I24" s="498">
        <v>20.464705044000006</v>
      </c>
      <c r="J24" s="498">
        <v>26.544849525000011</v>
      </c>
    </row>
    <row r="25" spans="3:10" hidden="1" x14ac:dyDescent="0.2">
      <c r="C25" s="489"/>
      <c r="D25" s="499" t="s">
        <v>346</v>
      </c>
      <c r="E25" s="500">
        <v>17838.906111500557</v>
      </c>
      <c r="F25" s="500">
        <v>15912.202086170053</v>
      </c>
      <c r="G25" s="500">
        <v>833.33283904999462</v>
      </c>
      <c r="H25" s="500">
        <v>1070.8594686309946</v>
      </c>
      <c r="I25" s="500">
        <v>8.1978884600000015</v>
      </c>
      <c r="J25" s="500">
        <v>14.313829190000003</v>
      </c>
    </row>
    <row r="26" spans="3:10" hidden="1" x14ac:dyDescent="0.2">
      <c r="C26" s="489"/>
      <c r="D26" s="499" t="s">
        <v>23</v>
      </c>
      <c r="E26" s="500">
        <v>17143.895283213085</v>
      </c>
      <c r="F26" s="500">
        <v>16399.17909585224</v>
      </c>
      <c r="G26" s="500">
        <v>300.22192169599873</v>
      </c>
      <c r="H26" s="500">
        <v>419.9964287459976</v>
      </c>
      <c r="I26" s="500">
        <v>12.266816584000001</v>
      </c>
      <c r="J26" s="500">
        <v>12.231020335</v>
      </c>
    </row>
    <row r="27" spans="3:10" hidden="1" x14ac:dyDescent="0.2">
      <c r="C27" s="88"/>
      <c r="D27" s="499" t="s">
        <v>70</v>
      </c>
      <c r="E27" s="500">
        <v>15793.034816184054</v>
      </c>
      <c r="F27" s="500">
        <v>13561.014265511143</v>
      </c>
      <c r="G27" s="500">
        <v>938.25144537899405</v>
      </c>
      <c r="H27" s="500">
        <v>1260.035580538002</v>
      </c>
      <c r="I27" s="500">
        <v>18.413215122000004</v>
      </c>
      <c r="J27" s="500">
        <v>15.320309633000004</v>
      </c>
    </row>
    <row r="28" spans="3:10" hidden="1" x14ac:dyDescent="0.2">
      <c r="C28" s="88"/>
      <c r="D28" s="499" t="s">
        <v>71</v>
      </c>
      <c r="E28" s="500">
        <v>19189.766578530067</v>
      </c>
      <c r="F28" s="500">
        <v>18750.3669165108</v>
      </c>
      <c r="G28" s="500">
        <v>195.30331536699939</v>
      </c>
      <c r="H28" s="500">
        <v>230.82031683899922</v>
      </c>
      <c r="I28" s="500">
        <v>2.051489922</v>
      </c>
      <c r="J28" s="500">
        <v>11.224539892000003</v>
      </c>
    </row>
    <row r="29" spans="3:10" hidden="1" x14ac:dyDescent="0.2">
      <c r="H29" s="275"/>
    </row>
    <row r="30" spans="3:10" hidden="1" x14ac:dyDescent="0.2">
      <c r="H30" s="275"/>
    </row>
    <row r="31" spans="3:10" hidden="1" x14ac:dyDescent="0.2">
      <c r="C31" s="253">
        <v>2011</v>
      </c>
      <c r="D31" s="276" t="s">
        <v>20</v>
      </c>
      <c r="E31" s="502">
        <f>SUM(E32:E33)</f>
        <v>35266.93469643181</v>
      </c>
      <c r="F31" s="502">
        <v>32367.777052668524</v>
      </c>
      <c r="G31" s="502">
        <v>1323.787899756695</v>
      </c>
      <c r="H31" s="502">
        <v>1327.1996041261673</v>
      </c>
      <c r="I31" s="502">
        <v>51.751951851655399</v>
      </c>
      <c r="J31" s="502">
        <v>196.4181880287673</v>
      </c>
    </row>
    <row r="32" spans="3:10" hidden="1" x14ac:dyDescent="0.2">
      <c r="C32" s="489"/>
      <c r="D32" s="499" t="s">
        <v>346</v>
      </c>
      <c r="E32" s="503">
        <f>SUM(F32:J32)</f>
        <v>17981.4262840675</v>
      </c>
      <c r="F32" s="504">
        <v>15973.382094414967</v>
      </c>
      <c r="G32" s="505">
        <v>980.18442509757631</v>
      </c>
      <c r="H32" s="505">
        <v>915.62729453621046</v>
      </c>
      <c r="I32" s="505">
        <v>17.767534386236399</v>
      </c>
      <c r="J32" s="505">
        <v>94.464935632510304</v>
      </c>
    </row>
    <row r="33" spans="3:14" hidden="1" x14ac:dyDescent="0.2">
      <c r="C33" s="489"/>
      <c r="D33" s="499" t="s">
        <v>23</v>
      </c>
      <c r="E33" s="503">
        <f>SUM(F33:J33)</f>
        <v>17285.50841236431</v>
      </c>
      <c r="F33" s="504">
        <v>16394.394958253564</v>
      </c>
      <c r="G33" s="504">
        <v>343.60347465911934</v>
      </c>
      <c r="H33" s="505">
        <v>411.57230958995746</v>
      </c>
      <c r="I33" s="505">
        <v>33.984417465419</v>
      </c>
      <c r="J33" s="505">
        <v>101.953252396257</v>
      </c>
    </row>
    <row r="34" spans="3:14" hidden="1" x14ac:dyDescent="0.2">
      <c r="C34" s="88"/>
      <c r="D34" s="499" t="s">
        <v>70</v>
      </c>
      <c r="E34" s="503">
        <f>SUM(F34:J34)</f>
        <v>15969.323367723167</v>
      </c>
      <c r="F34" s="504">
        <v>13692.107574960564</v>
      </c>
      <c r="G34" s="505">
        <v>1001.1195752125719</v>
      </c>
      <c r="H34" s="504">
        <v>1051.3208757571736</v>
      </c>
      <c r="I34" s="505">
        <v>51.751951851655399</v>
      </c>
      <c r="J34" s="504">
        <v>173.02338994120262</v>
      </c>
    </row>
    <row r="35" spans="3:14" hidden="1" x14ac:dyDescent="0.2">
      <c r="C35" s="88"/>
      <c r="D35" s="506" t="s">
        <v>71</v>
      </c>
      <c r="E35" s="503">
        <f>SUM(F35:J35)</f>
        <v>19297.611328708703</v>
      </c>
      <c r="F35" s="504">
        <v>18675.669477708019</v>
      </c>
      <c r="G35" s="504">
        <v>322.66832454412378</v>
      </c>
      <c r="H35" s="505">
        <v>275.87872836899442</v>
      </c>
      <c r="I35" s="505">
        <v>0</v>
      </c>
      <c r="J35" s="505">
        <v>23.394798087564698</v>
      </c>
    </row>
    <row r="36" spans="3:14" hidden="1" x14ac:dyDescent="0.2">
      <c r="C36" s="88"/>
      <c r="D36" s="506"/>
      <c r="E36" s="503"/>
      <c r="F36" s="503"/>
      <c r="G36" s="503"/>
      <c r="H36" s="503"/>
      <c r="I36" s="503"/>
      <c r="J36" s="503"/>
    </row>
    <row r="37" spans="3:14" hidden="1" x14ac:dyDescent="0.2">
      <c r="C37" s="253">
        <v>2012</v>
      </c>
      <c r="D37" s="276" t="s">
        <v>20</v>
      </c>
      <c r="E37" s="502">
        <v>36401</v>
      </c>
      <c r="F37" s="502">
        <v>33329</v>
      </c>
      <c r="G37" s="502">
        <v>1372</v>
      </c>
      <c r="H37" s="502">
        <v>1573</v>
      </c>
      <c r="I37" s="502">
        <v>15</v>
      </c>
      <c r="J37" s="502">
        <v>112</v>
      </c>
    </row>
    <row r="38" spans="3:14" hidden="1" x14ac:dyDescent="0.2">
      <c r="C38" s="489"/>
      <c r="D38" s="499" t="s">
        <v>346</v>
      </c>
      <c r="E38" s="503">
        <v>18059</v>
      </c>
      <c r="F38" s="503">
        <v>15909</v>
      </c>
      <c r="G38" s="503">
        <v>925</v>
      </c>
      <c r="H38" s="503">
        <v>1170</v>
      </c>
      <c r="I38" s="503">
        <v>0</v>
      </c>
      <c r="J38" s="503">
        <v>56</v>
      </c>
      <c r="N38" s="277"/>
    </row>
    <row r="39" spans="3:14" hidden="1" x14ac:dyDescent="0.2">
      <c r="C39" s="489"/>
      <c r="D39" s="499" t="s">
        <v>23</v>
      </c>
      <c r="E39" s="503">
        <v>18342</v>
      </c>
      <c r="F39" s="503">
        <v>17420</v>
      </c>
      <c r="G39" s="503">
        <v>447</v>
      </c>
      <c r="H39" s="503">
        <v>404</v>
      </c>
      <c r="I39" s="503">
        <v>15</v>
      </c>
      <c r="J39" s="503">
        <v>56</v>
      </c>
      <c r="N39" s="277"/>
    </row>
    <row r="40" spans="3:14" hidden="1" x14ac:dyDescent="0.2">
      <c r="C40" s="88"/>
      <c r="D40" s="499" t="s">
        <v>70</v>
      </c>
      <c r="E40" s="503">
        <v>16493</v>
      </c>
      <c r="F40" s="503">
        <v>13998</v>
      </c>
      <c r="G40" s="503">
        <v>1186</v>
      </c>
      <c r="H40" s="503">
        <v>1294</v>
      </c>
      <c r="I40" s="503">
        <v>15</v>
      </c>
      <c r="J40" s="503">
        <v>0</v>
      </c>
      <c r="N40" s="277"/>
    </row>
    <row r="41" spans="3:14" hidden="1" x14ac:dyDescent="0.2">
      <c r="C41" s="88"/>
      <c r="D41" s="506" t="s">
        <v>71</v>
      </c>
      <c r="E41" s="503">
        <v>19908</v>
      </c>
      <c r="F41" s="503">
        <v>19330</v>
      </c>
      <c r="G41" s="503">
        <v>186</v>
      </c>
      <c r="H41" s="503">
        <v>280</v>
      </c>
      <c r="I41" s="503">
        <v>0</v>
      </c>
      <c r="J41" s="503">
        <v>112</v>
      </c>
      <c r="N41" s="277"/>
    </row>
    <row r="42" spans="3:14" hidden="1" x14ac:dyDescent="0.2">
      <c r="C42" s="88"/>
      <c r="D42" s="506"/>
      <c r="E42" s="503"/>
      <c r="F42" s="503"/>
      <c r="G42" s="503"/>
      <c r="H42" s="503"/>
      <c r="I42" s="503"/>
      <c r="J42" s="503"/>
      <c r="N42" s="277"/>
    </row>
    <row r="43" spans="3:14" hidden="1" x14ac:dyDescent="0.2">
      <c r="C43" s="253">
        <v>2013</v>
      </c>
      <c r="D43" s="276" t="s">
        <v>20</v>
      </c>
      <c r="E43" s="502">
        <v>36105.910000000003</v>
      </c>
      <c r="F43" s="502">
        <v>33031.56</v>
      </c>
      <c r="G43" s="502">
        <v>1369.6</v>
      </c>
      <c r="H43" s="502">
        <v>1704.76</v>
      </c>
      <c r="I43" s="502">
        <v>0</v>
      </c>
      <c r="J43" s="502">
        <v>0</v>
      </c>
      <c r="N43" s="277"/>
    </row>
    <row r="44" spans="3:14" hidden="1" x14ac:dyDescent="0.2">
      <c r="C44" s="489"/>
      <c r="D44" s="499" t="s">
        <v>346</v>
      </c>
      <c r="E44" s="503">
        <v>18060.79</v>
      </c>
      <c r="F44" s="503">
        <v>15896.46</v>
      </c>
      <c r="G44" s="503">
        <v>904.66</v>
      </c>
      <c r="H44" s="503">
        <v>1259.67</v>
      </c>
      <c r="I44" s="503">
        <v>0</v>
      </c>
      <c r="J44" s="503">
        <v>0</v>
      </c>
      <c r="N44" s="277"/>
    </row>
    <row r="45" spans="3:14" hidden="1" x14ac:dyDescent="0.2">
      <c r="C45" s="489"/>
      <c r="D45" s="499" t="s">
        <v>23</v>
      </c>
      <c r="E45" s="503">
        <v>18045.12</v>
      </c>
      <c r="F45" s="503">
        <v>17135.099999999999</v>
      </c>
      <c r="G45" s="503">
        <v>464.94</v>
      </c>
      <c r="H45" s="503">
        <v>445.09</v>
      </c>
      <c r="I45" s="503">
        <v>0</v>
      </c>
      <c r="J45" s="503">
        <v>0</v>
      </c>
      <c r="N45" s="277"/>
    </row>
    <row r="46" spans="3:14" hidden="1" x14ac:dyDescent="0.2">
      <c r="C46" s="88"/>
      <c r="D46" s="499" t="s">
        <v>70</v>
      </c>
      <c r="E46" s="503">
        <v>17518.13</v>
      </c>
      <c r="F46" s="503">
        <v>15022.61</v>
      </c>
      <c r="G46" s="503">
        <v>1074.8900000000001</v>
      </c>
      <c r="H46" s="503">
        <v>1420.63</v>
      </c>
      <c r="I46" s="503">
        <v>0</v>
      </c>
      <c r="J46" s="503">
        <v>0</v>
      </c>
    </row>
    <row r="47" spans="3:14" hidden="1" x14ac:dyDescent="0.2">
      <c r="C47" s="88"/>
      <c r="D47" s="506" t="s">
        <v>71</v>
      </c>
      <c r="E47" s="503">
        <v>18587.78</v>
      </c>
      <c r="F47" s="503">
        <v>18008.939999999999</v>
      </c>
      <c r="G47" s="503">
        <v>294.70999999999998</v>
      </c>
      <c r="H47" s="503">
        <v>284.12</v>
      </c>
      <c r="I47" s="503">
        <v>0</v>
      </c>
      <c r="J47" s="503">
        <v>0</v>
      </c>
    </row>
    <row r="48" spans="3:14" x14ac:dyDescent="0.2">
      <c r="C48" s="88"/>
      <c r="D48" s="506"/>
      <c r="E48" s="503"/>
      <c r="F48" s="503"/>
      <c r="G48" s="503"/>
      <c r="H48" s="503"/>
      <c r="I48" s="503"/>
      <c r="J48" s="503"/>
    </row>
    <row r="49" spans="3:10" x14ac:dyDescent="0.2">
      <c r="C49" s="253">
        <v>2014</v>
      </c>
      <c r="D49" s="276" t="s">
        <v>20</v>
      </c>
      <c r="E49" s="502">
        <v>37643</v>
      </c>
      <c r="F49" s="502">
        <v>33323</v>
      </c>
      <c r="G49" s="502">
        <v>2143.6959490863687</v>
      </c>
      <c r="H49" s="502">
        <v>1828.0002348491985</v>
      </c>
      <c r="I49" s="502">
        <v>17.541368089692899</v>
      </c>
      <c r="J49" s="502">
        <v>330.62253437591772</v>
      </c>
    </row>
    <row r="50" spans="3:10" x14ac:dyDescent="0.2">
      <c r="C50" s="489"/>
      <c r="D50" s="499" t="s">
        <v>346</v>
      </c>
      <c r="E50" s="503">
        <v>18341</v>
      </c>
      <c r="F50" s="503">
        <v>15477</v>
      </c>
      <c r="G50" s="503">
        <v>1340.9509905515843</v>
      </c>
      <c r="H50" s="503">
        <v>1340.9517366168398</v>
      </c>
      <c r="I50" s="503">
        <v>17.541368089692899</v>
      </c>
      <c r="J50" s="503">
        <v>165.11044098093058</v>
      </c>
    </row>
    <row r="51" spans="3:10" x14ac:dyDescent="0.2">
      <c r="C51" s="489"/>
      <c r="D51" s="499" t="s">
        <v>23</v>
      </c>
      <c r="E51" s="503">
        <v>19302</v>
      </c>
      <c r="F51" s="503">
        <v>17846</v>
      </c>
      <c r="G51" s="503">
        <v>802.74495853478322</v>
      </c>
      <c r="H51" s="503">
        <v>487.04849823235838</v>
      </c>
      <c r="I51" s="503">
        <v>0</v>
      </c>
      <c r="J51" s="503">
        <v>165.51209339498709</v>
      </c>
    </row>
    <row r="52" spans="3:10" x14ac:dyDescent="0.2">
      <c r="C52" s="88"/>
      <c r="D52" s="499" t="s">
        <v>70</v>
      </c>
      <c r="E52" s="503">
        <v>18127.352696619102</v>
      </c>
      <c r="F52" s="503">
        <v>15172.21469032196</v>
      </c>
      <c r="G52" s="503">
        <v>1500.56264925646</v>
      </c>
      <c r="H52" s="503">
        <v>1347.9053018484544</v>
      </c>
      <c r="I52" s="503">
        <v>0</v>
      </c>
      <c r="J52" s="503">
        <v>106.67005519228499</v>
      </c>
    </row>
    <row r="53" spans="3:10" x14ac:dyDescent="0.2">
      <c r="C53" s="88"/>
      <c r="D53" s="506" t="s">
        <v>71</v>
      </c>
      <c r="E53" s="503">
        <v>19516</v>
      </c>
      <c r="F53" s="503">
        <v>18151</v>
      </c>
      <c r="G53" s="503">
        <v>643.13329982990831</v>
      </c>
      <c r="H53" s="503">
        <v>480.09493300074377</v>
      </c>
      <c r="I53" s="503">
        <v>17.541368089692899</v>
      </c>
      <c r="J53" s="503">
        <v>223.95247918363268</v>
      </c>
    </row>
    <row r="54" spans="3:10" x14ac:dyDescent="0.2">
      <c r="C54" s="88"/>
      <c r="D54" s="506"/>
      <c r="E54" s="503"/>
      <c r="F54" s="503"/>
      <c r="G54" s="503"/>
      <c r="H54" s="503"/>
      <c r="I54" s="503"/>
      <c r="J54" s="503"/>
    </row>
    <row r="55" spans="3:10" x14ac:dyDescent="0.2">
      <c r="C55" s="253">
        <v>2015</v>
      </c>
      <c r="D55" s="276" t="s">
        <v>20</v>
      </c>
      <c r="E55" s="502">
        <v>39138.211303648648</v>
      </c>
      <c r="F55" s="502">
        <v>34129.506137291093</v>
      </c>
      <c r="G55" s="502">
        <v>1701.5387690418454</v>
      </c>
      <c r="H55" s="502">
        <v>1477.9106038017476</v>
      </c>
      <c r="I55" s="502">
        <v>0</v>
      </c>
      <c r="J55" s="502">
        <v>109.36852773327288</v>
      </c>
    </row>
    <row r="56" spans="3:10" x14ac:dyDescent="0.2">
      <c r="C56" s="489"/>
      <c r="D56" s="499" t="s">
        <v>346</v>
      </c>
      <c r="E56" s="503">
        <v>20085.89880259338</v>
      </c>
      <c r="F56" s="494">
        <v>17876.913214069122</v>
      </c>
      <c r="G56" s="494">
        <v>1177.4283789348813</v>
      </c>
      <c r="H56" s="494">
        <v>987.50140690875867</v>
      </c>
      <c r="I56" s="503">
        <v>0</v>
      </c>
      <c r="J56" s="494">
        <v>44.055802680615699</v>
      </c>
    </row>
    <row r="57" spans="3:10" x14ac:dyDescent="0.2">
      <c r="C57" s="489"/>
      <c r="D57" s="499" t="s">
        <v>23</v>
      </c>
      <c r="E57" s="503">
        <v>19052.312501055269</v>
      </c>
      <c r="F57" s="494">
        <v>18274.780478557041</v>
      </c>
      <c r="G57" s="494">
        <v>445.32549006685923</v>
      </c>
      <c r="H57" s="494">
        <v>299.55016990503952</v>
      </c>
      <c r="I57" s="503">
        <v>0</v>
      </c>
      <c r="J57" s="494">
        <v>32.6563625263286</v>
      </c>
    </row>
    <row r="58" spans="3:10" x14ac:dyDescent="0.2">
      <c r="C58" s="88"/>
      <c r="D58" s="499" t="s">
        <v>70</v>
      </c>
      <c r="E58" s="503">
        <v>18366.011536812694</v>
      </c>
      <c r="F58" s="494">
        <v>15854.725658734054</v>
      </c>
      <c r="G58" s="494">
        <v>1256.2132789749862</v>
      </c>
      <c r="H58" s="494">
        <v>1178.3604338967082</v>
      </c>
      <c r="I58" s="503">
        <v>0</v>
      </c>
      <c r="J58" s="494">
        <v>76.712165206944292</v>
      </c>
    </row>
    <row r="59" spans="3:10" x14ac:dyDescent="0.2">
      <c r="C59" s="88"/>
      <c r="D59" s="506" t="s">
        <v>71</v>
      </c>
      <c r="E59" s="503">
        <v>19052.312501055269</v>
      </c>
      <c r="F59" s="503">
        <v>18274.780478557041</v>
      </c>
      <c r="G59" s="503">
        <v>445.32549006685917</v>
      </c>
      <c r="H59" s="503">
        <v>299.55016990503941</v>
      </c>
      <c r="I59" s="503">
        <v>0</v>
      </c>
      <c r="J59" s="503">
        <v>32.656362526328593</v>
      </c>
    </row>
    <row r="60" spans="3:10" x14ac:dyDescent="0.2">
      <c r="C60" s="88"/>
      <c r="D60" s="506"/>
      <c r="E60" s="503"/>
      <c r="F60" s="503"/>
      <c r="G60" s="503"/>
      <c r="H60" s="503"/>
      <c r="I60" s="503"/>
      <c r="J60" s="503"/>
    </row>
    <row r="61" spans="3:10" x14ac:dyDescent="0.2">
      <c r="C61" s="253">
        <v>2016</v>
      </c>
      <c r="D61" s="276" t="s">
        <v>20</v>
      </c>
      <c r="E61" s="502">
        <v>40411.206702467949</v>
      </c>
      <c r="F61" s="502">
        <v>37542.99260943936</v>
      </c>
      <c r="G61" s="502">
        <v>1183.9340739612501</v>
      </c>
      <c r="H61" s="502">
        <v>1478.0198741960107</v>
      </c>
      <c r="I61" s="502">
        <v>0</v>
      </c>
      <c r="J61" s="502">
        <v>206.26014487137857</v>
      </c>
    </row>
    <row r="62" spans="3:10" x14ac:dyDescent="0.2">
      <c r="C62" s="489"/>
      <c r="D62" s="499" t="s">
        <v>346</v>
      </c>
      <c r="E62" s="503">
        <v>20015.418783400175</v>
      </c>
      <c r="F62" s="494">
        <v>17963.951971071212</v>
      </c>
      <c r="G62" s="494">
        <v>831.18139764324599</v>
      </c>
      <c r="H62" s="494">
        <v>1104.4647705741193</v>
      </c>
      <c r="I62" s="503">
        <v>0</v>
      </c>
      <c r="J62" s="494">
        <v>115.8206441115947</v>
      </c>
    </row>
    <row r="63" spans="3:10" x14ac:dyDescent="0.2">
      <c r="C63" s="489"/>
      <c r="D63" s="499" t="s">
        <v>23</v>
      </c>
      <c r="E63" s="503">
        <v>20395.787919067832</v>
      </c>
      <c r="F63" s="494">
        <v>19579.040638368155</v>
      </c>
      <c r="G63" s="494">
        <v>352.75267631800455</v>
      </c>
      <c r="H63" s="494">
        <v>373.55510362189176</v>
      </c>
      <c r="I63" s="503">
        <v>0</v>
      </c>
      <c r="J63" s="494">
        <v>90.439500759783911</v>
      </c>
    </row>
    <row r="64" spans="3:10" x14ac:dyDescent="0.2">
      <c r="C64" s="88"/>
      <c r="D64" s="499" t="s">
        <v>70</v>
      </c>
      <c r="E64" s="503">
        <v>18525.206191454959</v>
      </c>
      <c r="F64" s="494">
        <v>16154.015877052709</v>
      </c>
      <c r="G64" s="494">
        <v>964.92019041827064</v>
      </c>
      <c r="H64" s="494">
        <v>1275.4462786662134</v>
      </c>
      <c r="I64" s="503">
        <v>0</v>
      </c>
      <c r="J64" s="494">
        <v>130.82384531778791</v>
      </c>
    </row>
    <row r="65" spans="3:12" x14ac:dyDescent="0.2">
      <c r="C65" s="88"/>
      <c r="D65" s="506" t="s">
        <v>71</v>
      </c>
      <c r="E65" s="503">
        <v>21886.000511013117</v>
      </c>
      <c r="F65" s="503">
        <v>21388.976732386745</v>
      </c>
      <c r="G65" s="503">
        <v>219.01388354297956</v>
      </c>
      <c r="H65" s="503">
        <v>202.57359552979719</v>
      </c>
      <c r="I65" s="503">
        <v>0</v>
      </c>
      <c r="J65" s="503">
        <v>75.4362995535907</v>
      </c>
    </row>
    <row r="66" spans="3:12" x14ac:dyDescent="0.2">
      <c r="C66" s="88"/>
      <c r="D66" s="506"/>
      <c r="E66" s="503"/>
      <c r="F66" s="503"/>
      <c r="G66" s="503"/>
      <c r="H66" s="503"/>
      <c r="I66" s="503"/>
      <c r="J66" s="503"/>
    </row>
    <row r="67" spans="3:12" x14ac:dyDescent="0.2">
      <c r="C67" s="253">
        <v>2017</v>
      </c>
      <c r="D67" s="276" t="s">
        <v>20</v>
      </c>
      <c r="E67" s="502">
        <v>40856.069226509862</v>
      </c>
      <c r="F67" s="502">
        <v>36992.076652330128</v>
      </c>
      <c r="G67" s="502">
        <v>1895.9550238832924</v>
      </c>
      <c r="H67" s="502">
        <v>1873.8051500482691</v>
      </c>
      <c r="I67" s="502">
        <v>22.954574536148399</v>
      </c>
      <c r="J67" s="502">
        <v>71.277825711820498</v>
      </c>
    </row>
    <row r="68" spans="3:12" x14ac:dyDescent="0.2">
      <c r="C68" s="489"/>
      <c r="D68" s="499" t="s">
        <v>346</v>
      </c>
      <c r="E68" s="503">
        <v>21313.163052292344</v>
      </c>
      <c r="F68" s="494">
        <v>18653.269463107186</v>
      </c>
      <c r="G68" s="494">
        <v>1341.8264322112316</v>
      </c>
      <c r="H68" s="494">
        <v>1295.1125824378098</v>
      </c>
      <c r="I68" s="503">
        <v>22.954574536148399</v>
      </c>
      <c r="J68" s="494">
        <v>0</v>
      </c>
    </row>
    <row r="69" spans="3:12" x14ac:dyDescent="0.2">
      <c r="C69" s="489"/>
      <c r="D69" s="499" t="s">
        <v>23</v>
      </c>
      <c r="E69" s="503">
        <v>19542.906174217282</v>
      </c>
      <c r="F69" s="494">
        <v>18338.807189222945</v>
      </c>
      <c r="G69" s="494">
        <v>554.12859167206216</v>
      </c>
      <c r="H69" s="494">
        <v>578.69256761046086</v>
      </c>
      <c r="I69" s="503">
        <v>0</v>
      </c>
      <c r="J69" s="494">
        <v>71.277825711820498</v>
      </c>
    </row>
    <row r="70" spans="3:12" x14ac:dyDescent="0.2">
      <c r="C70" s="88"/>
      <c r="D70" s="499" t="s">
        <v>70</v>
      </c>
      <c r="E70" s="503">
        <v>19258.888035828702</v>
      </c>
      <c r="F70" s="494">
        <v>16297.747920665335</v>
      </c>
      <c r="G70" s="494">
        <v>1492.0473448496443</v>
      </c>
      <c r="H70" s="494">
        <v>1446.1381957773476</v>
      </c>
      <c r="I70" s="503">
        <v>22.954574536148399</v>
      </c>
      <c r="J70" s="494">
        <v>0</v>
      </c>
    </row>
    <row r="71" spans="3:12" x14ac:dyDescent="0.2">
      <c r="C71" s="88"/>
      <c r="D71" s="506" t="s">
        <v>71</v>
      </c>
      <c r="E71" s="503">
        <v>21597.18119068136</v>
      </c>
      <c r="F71" s="503">
        <v>20694.328731664988</v>
      </c>
      <c r="G71" s="503">
        <v>403.90767903364963</v>
      </c>
      <c r="H71" s="503">
        <v>427.66695427092316</v>
      </c>
      <c r="I71" s="503">
        <v>0</v>
      </c>
      <c r="J71" s="503">
        <v>71.277825711820498</v>
      </c>
    </row>
    <row r="72" spans="3:12" x14ac:dyDescent="0.2">
      <c r="C72" s="88"/>
      <c r="D72" s="506"/>
      <c r="E72" s="503"/>
      <c r="F72" s="503"/>
      <c r="G72" s="503"/>
      <c r="H72" s="503"/>
      <c r="I72" s="503"/>
      <c r="J72" s="503"/>
    </row>
    <row r="73" spans="3:12" x14ac:dyDescent="0.2">
      <c r="C73" s="253">
        <v>2018</v>
      </c>
      <c r="D73" s="276" t="s">
        <v>20</v>
      </c>
      <c r="E73" s="502">
        <v>44743.456463698036</v>
      </c>
      <c r="F73" s="502">
        <v>40790.749732156997</v>
      </c>
      <c r="G73" s="502">
        <v>1874.6989461615631</v>
      </c>
      <c r="H73" s="502">
        <v>1982.7031844000958</v>
      </c>
      <c r="I73" s="502">
        <v>0</v>
      </c>
      <c r="J73" s="502">
        <v>95.304600979377497</v>
      </c>
    </row>
    <row r="74" spans="3:12" s="65" customFormat="1" x14ac:dyDescent="0.2">
      <c r="C74" s="489"/>
      <c r="D74" s="499" t="s">
        <v>346</v>
      </c>
      <c r="E74" s="507">
        <v>22316.144310171912</v>
      </c>
      <c r="F74" s="494">
        <v>19706.534759817994</v>
      </c>
      <c r="G74" s="494">
        <v>1234.1876164875175</v>
      </c>
      <c r="H74" s="494">
        <v>1352.4219338664022</v>
      </c>
      <c r="I74" s="508">
        <v>0</v>
      </c>
      <c r="J74" s="494">
        <v>23</v>
      </c>
      <c r="L74" s="486"/>
    </row>
    <row r="75" spans="3:12" x14ac:dyDescent="0.2">
      <c r="C75" s="489"/>
      <c r="D75" s="499" t="s">
        <v>23</v>
      </c>
      <c r="E75" s="507">
        <v>22427.31215352612</v>
      </c>
      <c r="F75" s="494">
        <v>21084.214972339003</v>
      </c>
      <c r="G75" s="494">
        <v>640.51132967404556</v>
      </c>
      <c r="H75" s="494">
        <v>630.28125053369365</v>
      </c>
      <c r="I75" s="503">
        <v>0</v>
      </c>
      <c r="J75" s="494">
        <v>72.304600979377497</v>
      </c>
    </row>
    <row r="76" spans="3:12" x14ac:dyDescent="0.2">
      <c r="C76" s="88"/>
      <c r="D76" s="506" t="s">
        <v>70</v>
      </c>
      <c r="E76" s="507">
        <v>21058.774969173952</v>
      </c>
      <c r="F76" s="494">
        <v>17659.97595561044</v>
      </c>
      <c r="G76" s="494">
        <v>1584.575215782987</v>
      </c>
      <c r="H76" s="494">
        <v>1745.3292231812616</v>
      </c>
      <c r="I76" s="503">
        <v>0</v>
      </c>
      <c r="J76" s="494">
        <v>68.89457459926021</v>
      </c>
    </row>
    <row r="77" spans="3:12" x14ac:dyDescent="0.2">
      <c r="D77" s="506" t="s">
        <v>71</v>
      </c>
      <c r="E77" s="507">
        <v>23684.68149452408</v>
      </c>
      <c r="F77" s="507">
        <v>23130.773776546557</v>
      </c>
      <c r="G77" s="507">
        <v>290.12373037857606</v>
      </c>
      <c r="H77" s="507">
        <v>237.37396121883421</v>
      </c>
      <c r="I77" s="507">
        <v>0</v>
      </c>
      <c r="J77" s="507">
        <v>26.410026380117287</v>
      </c>
    </row>
    <row r="78" spans="3:12" x14ac:dyDescent="0.2">
      <c r="D78" s="506"/>
      <c r="E78" s="507"/>
      <c r="F78" s="507"/>
      <c r="G78" s="507"/>
      <c r="H78" s="507"/>
      <c r="I78" s="507"/>
      <c r="J78" s="507"/>
    </row>
    <row r="79" spans="3:12" x14ac:dyDescent="0.2">
      <c r="C79" s="253">
        <v>2019</v>
      </c>
      <c r="D79" s="276" t="s">
        <v>20</v>
      </c>
      <c r="E79" s="502">
        <v>47394</v>
      </c>
      <c r="F79" s="502">
        <v>43700</v>
      </c>
      <c r="G79" s="502">
        <v>1888</v>
      </c>
      <c r="H79" s="502">
        <v>1614</v>
      </c>
      <c r="I79" s="502">
        <v>0</v>
      </c>
      <c r="J79" s="502">
        <v>192</v>
      </c>
    </row>
    <row r="80" spans="3:12" x14ac:dyDescent="0.2">
      <c r="C80" s="489"/>
      <c r="D80" s="499" t="s">
        <v>346</v>
      </c>
      <c r="E80" s="507">
        <v>24368</v>
      </c>
      <c r="F80" s="494">
        <v>21743</v>
      </c>
      <c r="G80" s="494">
        <v>1261</v>
      </c>
      <c r="H80" s="494">
        <v>1271</v>
      </c>
      <c r="I80" s="508">
        <v>0</v>
      </c>
      <c r="J80" s="494">
        <v>92</v>
      </c>
    </row>
    <row r="81" spans="3:10" x14ac:dyDescent="0.2">
      <c r="C81" s="489"/>
      <c r="D81" s="499" t="s">
        <v>23</v>
      </c>
      <c r="E81" s="507">
        <v>23026</v>
      </c>
      <c r="F81" s="494">
        <v>21957</v>
      </c>
      <c r="G81" s="494">
        <v>627</v>
      </c>
      <c r="H81" s="494">
        <v>343</v>
      </c>
      <c r="I81" s="503">
        <v>0</v>
      </c>
      <c r="J81" s="494">
        <v>99</v>
      </c>
    </row>
    <row r="82" spans="3:10" x14ac:dyDescent="0.2">
      <c r="C82" s="88"/>
      <c r="D82" s="506" t="s">
        <v>70</v>
      </c>
      <c r="E82" s="507">
        <v>20068</v>
      </c>
      <c r="F82" s="494">
        <v>17009</v>
      </c>
      <c r="G82" s="494">
        <v>1429</v>
      </c>
      <c r="H82" s="494">
        <v>1544</v>
      </c>
      <c r="I82" s="503">
        <v>0</v>
      </c>
      <c r="J82" s="494">
        <v>86</v>
      </c>
    </row>
    <row r="83" spans="3:10" x14ac:dyDescent="0.2">
      <c r="D83" s="509" t="s">
        <v>71</v>
      </c>
      <c r="E83" s="510">
        <v>27326</v>
      </c>
      <c r="F83" s="510">
        <v>26690</v>
      </c>
      <c r="G83" s="510">
        <v>459</v>
      </c>
      <c r="H83" s="510">
        <v>70</v>
      </c>
      <c r="I83" s="510">
        <v>0</v>
      </c>
      <c r="J83" s="510">
        <v>106</v>
      </c>
    </row>
    <row r="84" spans="3:10" x14ac:dyDescent="0.2">
      <c r="D84" s="506"/>
      <c r="E84" s="507"/>
      <c r="F84" s="507"/>
      <c r="G84" s="507"/>
      <c r="H84" s="507"/>
      <c r="I84" s="507"/>
      <c r="J84" s="507"/>
    </row>
    <row r="85" spans="3:10" x14ac:dyDescent="0.2">
      <c r="C85" s="165" t="s">
        <v>547</v>
      </c>
    </row>
  </sheetData>
  <customSheetViews>
    <customSheetView guid="{F1F7BD3E-FC2C-462F-A022-5270024FE9F6}" showPageBreaks="1" view="pageBreakPreview">
      <selection activeCell="K48" sqref="K48"/>
      <pageMargins left="0.7" right="0.7" top="0.75" bottom="0.75" header="0.3" footer="0.3"/>
      <pageSetup scale="70" orientation="portrait" r:id="rId1"/>
    </customSheetView>
    <customSheetView guid="{2C045F60-6AB2-44F0-B91E-AB5C1A883BD2}" showPageBreaks="1" printArea="1" hiddenRows="1" view="pageBreakPreview">
      <selection activeCell="E32" sqref="E32"/>
      <pageMargins left="0.7" right="0.7" top="0.75" bottom="0.75" header="0.3" footer="0.3"/>
      <pageSetup scale="70" orientation="portrait" r:id="rId2"/>
    </customSheetView>
  </customSheetViews>
  <mergeCells count="2">
    <mergeCell ref="D5:J5"/>
    <mergeCell ref="C7:J7"/>
  </mergeCells>
  <pageMargins left="0.7" right="0.7" top="0.75" bottom="0.75" header="0.3" footer="0.3"/>
  <pageSetup scale="70" orientation="portrait" r:id="rId3"/>
  <drawing r:id="rId4"/>
  <legacyDrawing r:id="rId5"/>
  <oleObjects>
    <mc:AlternateContent xmlns:mc="http://schemas.openxmlformats.org/markup-compatibility/2006">
      <mc:Choice Requires="x14">
        <oleObject progId="MSPhotoEd.3" shapeId="668673" r:id="rId6">
          <objectPr defaultSize="0" autoPict="0" r:id="rId7">
            <anchor moveWithCells="1" sizeWithCells="1">
              <from>
                <xdr:col>0</xdr:col>
                <xdr:colOff>57150</xdr:colOff>
                <xdr:row>0</xdr:row>
                <xdr:rowOff>66675</xdr:rowOff>
              </from>
              <to>
                <xdr:col>1</xdr:col>
                <xdr:colOff>238125</xdr:colOff>
                <xdr:row>3</xdr:row>
                <xdr:rowOff>95250</xdr:rowOff>
              </to>
            </anchor>
          </objectPr>
        </oleObject>
      </mc:Choice>
      <mc:Fallback>
        <oleObject progId="MSPhotoEd.3" shapeId="668673"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U303"/>
  <sheetViews>
    <sheetView topLeftCell="B1" zoomScaleNormal="100" zoomScaleSheetLayoutView="100" workbookViewId="0">
      <selection activeCell="AK5" sqref="AK5"/>
    </sheetView>
  </sheetViews>
  <sheetFormatPr defaultRowHeight="12.75" x14ac:dyDescent="0.2"/>
  <cols>
    <col min="1" max="1" width="9.140625" style="486"/>
    <col min="2" max="2" width="9.140625" style="486" customWidth="1"/>
    <col min="3" max="3" width="30" style="486" customWidth="1"/>
    <col min="4" max="4" width="7.42578125" style="486" hidden="1" customWidth="1"/>
    <col min="5" max="8" width="7.7109375" style="486" hidden="1" customWidth="1"/>
    <col min="9" max="9" width="17.42578125" style="486" hidden="1" customWidth="1"/>
    <col min="10" max="10" width="15.85546875" style="486" hidden="1" customWidth="1"/>
    <col min="11" max="11" width="9.140625" style="486" hidden="1" customWidth="1"/>
    <col min="12" max="12" width="9" style="486" hidden="1" customWidth="1"/>
    <col min="13" max="13" width="8.85546875" style="486" hidden="1" customWidth="1"/>
    <col min="14" max="15" width="9" style="486" hidden="1" customWidth="1"/>
    <col min="16" max="16" width="7.7109375" style="486" hidden="1" customWidth="1"/>
    <col min="17" max="20" width="12.7109375" style="486" hidden="1" customWidth="1"/>
    <col min="21" max="22" width="11.7109375" style="486" hidden="1" customWidth="1"/>
    <col min="23" max="23" width="5.85546875" style="486" hidden="1" customWidth="1"/>
    <col min="24" max="24" width="5.42578125" style="59" hidden="1" customWidth="1"/>
    <col min="25" max="25" width="7" style="486" hidden="1" customWidth="1"/>
    <col min="26" max="26" width="10" style="486" hidden="1" customWidth="1"/>
    <col min="27" max="27" width="10.28515625" style="486" hidden="1" customWidth="1"/>
    <col min="28" max="34" width="9.140625" style="486"/>
    <col min="35" max="36" width="10.42578125" style="486" customWidth="1"/>
    <col min="37" max="16384" width="9.140625" style="486"/>
  </cols>
  <sheetData>
    <row r="2" spans="2:73" x14ac:dyDescent="0.2">
      <c r="AF2" s="165" t="s">
        <v>561</v>
      </c>
    </row>
    <row r="4" spans="2:73" ht="15" customHeight="1" x14ac:dyDescent="0.25">
      <c r="M4" s="637"/>
      <c r="N4" s="637"/>
      <c r="O4" s="637"/>
      <c r="P4" s="637"/>
      <c r="Q4" s="637"/>
      <c r="R4" s="637"/>
      <c r="S4" s="637"/>
      <c r="T4" s="637"/>
      <c r="U4" s="637"/>
      <c r="V4" s="637"/>
      <c r="W4" s="637"/>
      <c r="X4" s="637"/>
      <c r="Y4" s="637"/>
      <c r="Z4" s="637"/>
      <c r="AA4" s="637"/>
      <c r="AB4" s="637"/>
    </row>
    <row r="5" spans="2:73" ht="12.75" customHeight="1" x14ac:dyDescent="0.2"/>
    <row r="7" spans="2:73" ht="15.75" x14ac:dyDescent="0.25">
      <c r="B7" s="205" t="s">
        <v>452</v>
      </c>
      <c r="C7" s="636" t="s">
        <v>562</v>
      </c>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row>
    <row r="8" spans="2:73" ht="12.75" customHeight="1" x14ac:dyDescent="0.25">
      <c r="B8" s="250"/>
      <c r="C8" s="485"/>
      <c r="D8" s="485"/>
      <c r="E8" s="485"/>
      <c r="F8" s="485"/>
      <c r="G8" s="485"/>
      <c r="H8" s="485"/>
      <c r="I8" s="485"/>
      <c r="J8" s="485"/>
      <c r="K8" s="485"/>
      <c r="L8" s="485"/>
      <c r="M8" s="485"/>
      <c r="N8" s="485"/>
      <c r="O8" s="485"/>
      <c r="P8" s="485"/>
      <c r="Q8" s="485"/>
      <c r="R8" s="485"/>
      <c r="S8" s="485"/>
      <c r="T8" s="485"/>
      <c r="U8" s="485"/>
      <c r="V8" s="485"/>
    </row>
    <row r="9" spans="2:73" ht="44.25" customHeight="1" x14ac:dyDescent="0.2">
      <c r="B9" s="278"/>
      <c r="C9" s="511" t="s">
        <v>1</v>
      </c>
      <c r="D9" s="512" t="s">
        <v>2</v>
      </c>
      <c r="E9" s="512" t="s">
        <v>3</v>
      </c>
      <c r="F9" s="512" t="s">
        <v>4</v>
      </c>
      <c r="G9" s="512" t="s">
        <v>5</v>
      </c>
      <c r="H9" s="512" t="s">
        <v>6</v>
      </c>
      <c r="I9" s="512" t="s">
        <v>7</v>
      </c>
      <c r="J9" s="512" t="s">
        <v>8</v>
      </c>
      <c r="K9" s="512" t="s">
        <v>9</v>
      </c>
      <c r="L9" s="512" t="s">
        <v>84</v>
      </c>
      <c r="M9" s="512" t="s">
        <v>10</v>
      </c>
      <c r="N9" s="512" t="s">
        <v>79</v>
      </c>
      <c r="O9" s="512" t="s">
        <v>80</v>
      </c>
      <c r="P9" s="512" t="s">
        <v>83</v>
      </c>
      <c r="Q9" s="512" t="s">
        <v>83</v>
      </c>
      <c r="R9" s="512" t="s">
        <v>172</v>
      </c>
      <c r="S9" s="512" t="s">
        <v>96</v>
      </c>
      <c r="T9" s="512" t="s">
        <v>103</v>
      </c>
      <c r="U9" s="512">
        <v>2008</v>
      </c>
      <c r="V9" s="512">
        <v>2009</v>
      </c>
      <c r="AA9" s="513">
        <v>2010</v>
      </c>
      <c r="AB9" s="512">
        <v>2011</v>
      </c>
      <c r="AC9" s="512">
        <v>2012</v>
      </c>
      <c r="AD9" s="512">
        <v>2013</v>
      </c>
      <c r="AE9" s="512">
        <v>2014</v>
      </c>
      <c r="AF9" s="512">
        <v>2015</v>
      </c>
      <c r="AG9" s="512">
        <v>2016</v>
      </c>
      <c r="AH9" s="512">
        <v>2017</v>
      </c>
      <c r="AI9" s="512">
        <v>2018</v>
      </c>
      <c r="AJ9" s="512">
        <v>2019</v>
      </c>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row>
    <row r="10" spans="2:73" x14ac:dyDescent="0.2">
      <c r="B10" s="278"/>
      <c r="C10" s="278"/>
      <c r="D10" s="278"/>
      <c r="E10" s="278"/>
      <c r="F10" s="278"/>
      <c r="G10" s="278"/>
      <c r="H10" s="278"/>
      <c r="I10" s="278"/>
      <c r="J10" s="278"/>
      <c r="K10" s="278"/>
      <c r="L10" s="278"/>
      <c r="M10" s="278"/>
      <c r="N10" s="278"/>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row>
    <row r="11" spans="2:73" x14ac:dyDescent="0.2">
      <c r="B11" s="278"/>
      <c r="C11" s="276" t="s">
        <v>11</v>
      </c>
      <c r="D11" s="514">
        <v>7529</v>
      </c>
      <c r="E11" s="514">
        <f>SUM(E15:E44)</f>
        <v>14857</v>
      </c>
      <c r="F11" s="514">
        <f>SUM(F15:F44)</f>
        <v>15755</v>
      </c>
      <c r="G11" s="514">
        <f>SUM(G15:G44)</f>
        <v>15220</v>
      </c>
      <c r="H11" s="514">
        <f t="shared" ref="H11:M11" si="0">H15+H20+H24+H28+H32+H36+H40+H44</f>
        <v>11845</v>
      </c>
      <c r="I11" s="514">
        <f t="shared" si="0"/>
        <v>11715</v>
      </c>
      <c r="J11" s="514">
        <f t="shared" si="0"/>
        <v>13390</v>
      </c>
      <c r="K11" s="514">
        <f t="shared" si="0"/>
        <v>9775</v>
      </c>
      <c r="L11" s="514">
        <f t="shared" si="0"/>
        <v>10550</v>
      </c>
      <c r="M11" s="514">
        <f t="shared" si="0"/>
        <v>21820</v>
      </c>
      <c r="N11" s="514">
        <f>N15+N20+N24+N28+N32+N36+N40+N44+N51</f>
        <v>25862</v>
      </c>
      <c r="O11" s="514">
        <f>O15+O20+O24+O28+O32+O36+O40+O44+O51</f>
        <v>27354</v>
      </c>
      <c r="P11" s="514">
        <f>P15+P20+P24+P28+P32+P36+P40+P44+P51</f>
        <v>0</v>
      </c>
      <c r="Q11" s="514">
        <v>28827</v>
      </c>
      <c r="R11" s="514">
        <f>R15+R20+R24+R28+R32+R36+R40+R44+R51</f>
        <v>28947</v>
      </c>
      <c r="S11" s="514">
        <f>'.03a'!S12+'.03a'!S13</f>
        <v>35464</v>
      </c>
      <c r="T11" s="514">
        <f>T15+T20+T24+T28+T32+T36+T40+T44+T51</f>
        <v>21621</v>
      </c>
      <c r="U11" s="514">
        <v>37450</v>
      </c>
      <c r="V11" s="514">
        <f>(V15+V20+V24+V28+V32+V36+V40+V44+V51)</f>
        <v>35958</v>
      </c>
      <c r="W11" s="514">
        <f>(W15+W20+W24+W28+W32+W36+W40+W44+W51)</f>
        <v>0</v>
      </c>
      <c r="X11" s="514">
        <f>(X15+X20+X24+X28+X32+X36+X40+X44+X51)</f>
        <v>0</v>
      </c>
      <c r="Y11" s="514">
        <f>(Y15+Y20+Y24+Y28+Y32+Y36+Y40+Y44+Y51)</f>
        <v>0</v>
      </c>
      <c r="Z11" s="514">
        <f>(Z15+Z20+Z24+Z28+Z32+Z36+Z40+Z44+Z51)</f>
        <v>0</v>
      </c>
      <c r="AA11" s="514">
        <f>SUM(AA12:AA13)</f>
        <v>34983</v>
      </c>
      <c r="AB11" s="514">
        <v>35266.934696431861</v>
      </c>
      <c r="AC11" s="514">
        <v>36401</v>
      </c>
      <c r="AD11" s="514">
        <v>36105.910000000003</v>
      </c>
      <c r="AE11" s="514">
        <v>37643</v>
      </c>
      <c r="AF11" s="240">
        <v>39138.211303648699</v>
      </c>
      <c r="AG11" s="240">
        <v>40411</v>
      </c>
      <c r="AH11" s="240">
        <v>40856.069226509862</v>
      </c>
      <c r="AI11" s="240">
        <v>44743.022834684329</v>
      </c>
      <c r="AJ11" s="240">
        <f>+AJ15+AJ20+AJ24+AJ28+AJ32+AJ36+AJ40+AJ44+AJ51</f>
        <v>47395</v>
      </c>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row>
    <row r="12" spans="2:73" ht="14.25" x14ac:dyDescent="0.2">
      <c r="B12" s="278"/>
      <c r="C12" s="515" t="s">
        <v>12</v>
      </c>
      <c r="D12" s="237"/>
      <c r="E12" s="237"/>
      <c r="F12" s="237"/>
      <c r="G12" s="237"/>
      <c r="H12" s="237">
        <f t="shared" ref="H12:L13" si="1">H16+H21+H25+H29+H33+H37+H41+H45</f>
        <v>7760</v>
      </c>
      <c r="I12" s="237">
        <f t="shared" si="1"/>
        <v>8330</v>
      </c>
      <c r="J12" s="237">
        <f t="shared" si="1"/>
        <v>8935</v>
      </c>
      <c r="K12" s="237">
        <f t="shared" si="1"/>
        <v>9685</v>
      </c>
      <c r="L12" s="237">
        <f t="shared" si="1"/>
        <v>10420</v>
      </c>
      <c r="M12" s="279" t="s">
        <v>102</v>
      </c>
      <c r="N12" s="279" t="s">
        <v>102</v>
      </c>
      <c r="O12" s="237">
        <v>13752</v>
      </c>
      <c r="P12" s="237">
        <v>13840</v>
      </c>
      <c r="Q12" s="237">
        <v>13840</v>
      </c>
      <c r="R12" s="237">
        <v>14455</v>
      </c>
      <c r="S12" s="237">
        <v>18628</v>
      </c>
      <c r="T12" s="237">
        <f>T16+T21+T25+T29+T33+T37+T41+T45</f>
        <v>18374</v>
      </c>
      <c r="U12" s="237">
        <v>19354</v>
      </c>
      <c r="V12" s="237">
        <f>V16+V21+V25+V29+V33+V37+V41+V45+V53</f>
        <v>18152</v>
      </c>
      <c r="W12" s="237">
        <f t="shared" ref="W12:Z13" si="2">W16+W21+W25+W29+W33+W37+W41+W45</f>
        <v>0</v>
      </c>
      <c r="X12" s="237">
        <f t="shared" si="2"/>
        <v>0</v>
      </c>
      <c r="Y12" s="237">
        <f t="shared" si="2"/>
        <v>0</v>
      </c>
      <c r="Z12" s="237">
        <f t="shared" si="2"/>
        <v>0</v>
      </c>
      <c r="AA12" s="237">
        <v>17839</v>
      </c>
      <c r="AB12" s="237">
        <v>17981.426284067486</v>
      </c>
      <c r="AC12" s="237">
        <v>18059</v>
      </c>
      <c r="AD12" s="237">
        <v>18060.79</v>
      </c>
      <c r="AE12" s="237">
        <v>18341</v>
      </c>
      <c r="AF12" s="516">
        <v>20085.89880259342</v>
      </c>
      <c r="AG12" s="516">
        <v>20015</v>
      </c>
      <c r="AH12" s="516">
        <v>21313.163052292344</v>
      </c>
      <c r="AI12" s="496">
        <v>22315.710681158122</v>
      </c>
      <c r="AJ12" s="496">
        <f t="shared" ref="AJ12:AJ13" si="3">+AJ16+AJ21+AJ25+AJ29+AJ33+AJ37+AJ41+AJ45+AJ52</f>
        <v>24367</v>
      </c>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row>
    <row r="13" spans="2:73" s="280" customFormat="1" ht="14.25" x14ac:dyDescent="0.2">
      <c r="C13" s="515" t="s">
        <v>13</v>
      </c>
      <c r="D13" s="237"/>
      <c r="E13" s="237"/>
      <c r="F13" s="237"/>
      <c r="G13" s="237"/>
      <c r="H13" s="237">
        <f t="shared" si="1"/>
        <v>8235</v>
      </c>
      <c r="I13" s="237">
        <f t="shared" si="1"/>
        <v>8500</v>
      </c>
      <c r="J13" s="237">
        <f t="shared" si="1"/>
        <v>9910</v>
      </c>
      <c r="K13" s="237">
        <f t="shared" si="1"/>
        <v>9685</v>
      </c>
      <c r="L13" s="237">
        <f t="shared" si="1"/>
        <v>10305</v>
      </c>
      <c r="M13" s="279" t="s">
        <v>102</v>
      </c>
      <c r="N13" s="279" t="s">
        <v>102</v>
      </c>
      <c r="O13" s="237">
        <v>13602</v>
      </c>
      <c r="P13" s="237">
        <v>14987</v>
      </c>
      <c r="Q13" s="237">
        <v>14987</v>
      </c>
      <c r="R13" s="237">
        <v>14492</v>
      </c>
      <c r="S13" s="237">
        <v>16836</v>
      </c>
      <c r="T13" s="237">
        <f>T17+T22+T26+T30+T34+T38+T42+T46</f>
        <v>16613</v>
      </c>
      <c r="U13" s="237">
        <v>18096</v>
      </c>
      <c r="V13" s="237">
        <f>V17+V22+V26+V30+V34+V38+V42+V46+V53</f>
        <v>17806</v>
      </c>
      <c r="W13" s="237">
        <f t="shared" si="2"/>
        <v>0</v>
      </c>
      <c r="X13" s="237">
        <f t="shared" si="2"/>
        <v>0</v>
      </c>
      <c r="Y13" s="237">
        <f t="shared" si="2"/>
        <v>0</v>
      </c>
      <c r="Z13" s="237">
        <f t="shared" si="2"/>
        <v>0</v>
      </c>
      <c r="AA13" s="237">
        <v>17144</v>
      </c>
      <c r="AB13" s="237">
        <v>17285.508412364365</v>
      </c>
      <c r="AC13" s="237">
        <v>18342</v>
      </c>
      <c r="AD13" s="237">
        <v>18045.12</v>
      </c>
      <c r="AE13" s="237">
        <v>19302</v>
      </c>
      <c r="AF13" s="516">
        <v>19052.312501055279</v>
      </c>
      <c r="AG13" s="516">
        <v>20396</v>
      </c>
      <c r="AH13" s="516">
        <v>19542.906174217282</v>
      </c>
      <c r="AI13" s="496">
        <v>22427.312153526203</v>
      </c>
      <c r="AJ13" s="496">
        <f t="shared" si="3"/>
        <v>23026</v>
      </c>
      <c r="AK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row>
    <row r="15" spans="2:73" ht="14.25" x14ac:dyDescent="0.2">
      <c r="B15" s="278"/>
      <c r="C15" s="276" t="s">
        <v>183</v>
      </c>
      <c r="D15" s="282"/>
      <c r="E15" s="282">
        <v>1397</v>
      </c>
      <c r="F15" s="282">
        <v>1305</v>
      </c>
      <c r="G15" s="282">
        <v>1275</v>
      </c>
      <c r="H15" s="282">
        <f>SUM(H16:H16)</f>
        <v>1070</v>
      </c>
      <c r="I15" s="282">
        <f>SUM(I16:I16)</f>
        <v>1045</v>
      </c>
      <c r="J15" s="282">
        <f>SUM(J16:J16)</f>
        <v>915</v>
      </c>
      <c r="K15" s="282">
        <f>SUM(K16:K16)</f>
        <v>955</v>
      </c>
      <c r="L15" s="282">
        <f>SUM(L16:L16)</f>
        <v>715</v>
      </c>
      <c r="M15" s="517">
        <v>950</v>
      </c>
      <c r="N15" s="517">
        <v>1755</v>
      </c>
      <c r="O15" s="282">
        <v>1871</v>
      </c>
      <c r="P15" s="282"/>
      <c r="Q15" s="518" t="s">
        <v>102</v>
      </c>
      <c r="R15" s="282">
        <v>3008</v>
      </c>
      <c r="S15" s="518" t="s">
        <v>102</v>
      </c>
      <c r="T15" s="282">
        <f>SUM(T16:T16)</f>
        <v>1653</v>
      </c>
      <c r="U15" s="240">
        <f t="shared" ref="U15:AA15" si="4">(U16+U17)</f>
        <v>3905</v>
      </c>
      <c r="V15" s="240">
        <f t="shared" si="4"/>
        <v>3660</v>
      </c>
      <c r="W15" s="240">
        <f t="shared" si="4"/>
        <v>0</v>
      </c>
      <c r="X15" s="240">
        <f t="shared" si="4"/>
        <v>0</v>
      </c>
      <c r="Y15" s="240">
        <f t="shared" si="4"/>
        <v>0</v>
      </c>
      <c r="Z15" s="240">
        <f t="shared" si="4"/>
        <v>0</v>
      </c>
      <c r="AA15" s="240">
        <f t="shared" si="4"/>
        <v>3613</v>
      </c>
      <c r="AB15" s="240">
        <v>3077.5505653660475</v>
      </c>
      <c r="AC15" s="240">
        <v>3398</v>
      </c>
      <c r="AD15" s="240">
        <v>3544.22</v>
      </c>
      <c r="AE15" s="240">
        <v>3916</v>
      </c>
      <c r="AF15" s="240">
        <v>3865.8911622134215</v>
      </c>
      <c r="AG15" s="240">
        <v>3092</v>
      </c>
      <c r="AH15" s="240">
        <v>3530.9397659530546</v>
      </c>
      <c r="AI15" s="240">
        <v>4004.7273119036217</v>
      </c>
      <c r="AJ15" s="240">
        <v>5070</v>
      </c>
      <c r="AK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row>
    <row r="16" spans="2:73" ht="14.25" x14ac:dyDescent="0.2">
      <c r="B16" s="278"/>
      <c r="C16" s="515" t="s">
        <v>12</v>
      </c>
      <c r="D16" s="237"/>
      <c r="E16" s="237"/>
      <c r="F16" s="237"/>
      <c r="G16" s="237"/>
      <c r="H16" s="237">
        <v>1070</v>
      </c>
      <c r="I16" s="237">
        <v>1045</v>
      </c>
      <c r="J16" s="237">
        <v>915</v>
      </c>
      <c r="K16" s="237">
        <v>955</v>
      </c>
      <c r="L16" s="237">
        <v>715</v>
      </c>
      <c r="M16" s="519" t="s">
        <v>102</v>
      </c>
      <c r="N16" s="519" t="s">
        <v>102</v>
      </c>
      <c r="O16" s="519" t="s">
        <v>102</v>
      </c>
      <c r="P16" s="519" t="s">
        <v>102</v>
      </c>
      <c r="Q16" s="520" t="s">
        <v>102</v>
      </c>
      <c r="R16" s="520" t="s">
        <v>102</v>
      </c>
      <c r="S16" s="520" t="s">
        <v>102</v>
      </c>
      <c r="T16" s="237">
        <v>1653</v>
      </c>
      <c r="U16" s="237">
        <v>2173</v>
      </c>
      <c r="V16" s="228">
        <v>1932</v>
      </c>
      <c r="W16" s="283"/>
      <c r="X16" s="237"/>
      <c r="Y16" s="283"/>
      <c r="Z16" s="283"/>
      <c r="AA16" s="237">
        <v>2098</v>
      </c>
      <c r="AB16" s="237">
        <v>1779.1505332037787</v>
      </c>
      <c r="AC16" s="284">
        <v>1957</v>
      </c>
      <c r="AD16" s="284">
        <v>2162.4</v>
      </c>
      <c r="AE16" s="284">
        <v>2433.889742575625</v>
      </c>
      <c r="AF16" s="516">
        <v>2224.7306424472658</v>
      </c>
      <c r="AG16" s="516">
        <v>1686</v>
      </c>
      <c r="AH16" s="516">
        <v>2090.0527292871052</v>
      </c>
      <c r="AI16" s="508">
        <v>2356.2669213594736</v>
      </c>
      <c r="AJ16" s="508">
        <v>2763</v>
      </c>
      <c r="AK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row>
    <row r="17" spans="2:70" ht="14.25" x14ac:dyDescent="0.2">
      <c r="B17" s="278"/>
      <c r="C17" s="515" t="s">
        <v>13</v>
      </c>
      <c r="D17" s="237"/>
      <c r="E17" s="237"/>
      <c r="F17" s="237"/>
      <c r="G17" s="237"/>
      <c r="H17" s="237">
        <v>405</v>
      </c>
      <c r="I17" s="237">
        <v>605</v>
      </c>
      <c r="J17" s="237">
        <v>520</v>
      </c>
      <c r="K17" s="237">
        <v>420</v>
      </c>
      <c r="L17" s="237">
        <v>140</v>
      </c>
      <c r="M17" s="519" t="s">
        <v>102</v>
      </c>
      <c r="N17" s="519" t="s">
        <v>102</v>
      </c>
      <c r="O17" s="519" t="s">
        <v>102</v>
      </c>
      <c r="P17" s="519" t="s">
        <v>102</v>
      </c>
      <c r="Q17" s="520" t="s">
        <v>102</v>
      </c>
      <c r="R17" s="520" t="s">
        <v>102</v>
      </c>
      <c r="S17" s="520" t="s">
        <v>102</v>
      </c>
      <c r="T17" s="237">
        <v>1068</v>
      </c>
      <c r="U17" s="237">
        <v>1732</v>
      </c>
      <c r="V17" s="228">
        <v>1728</v>
      </c>
      <c r="W17" s="283"/>
      <c r="X17" s="237"/>
      <c r="Y17" s="283"/>
      <c r="Z17" s="283"/>
      <c r="AA17" s="284">
        <v>1515</v>
      </c>
      <c r="AB17" s="284">
        <v>1298.4000321622689</v>
      </c>
      <c r="AC17" s="237">
        <v>1441</v>
      </c>
      <c r="AD17" s="237">
        <v>1381.82</v>
      </c>
      <c r="AE17" s="237">
        <v>1482</v>
      </c>
      <c r="AF17" s="521">
        <v>1641.1605197661556</v>
      </c>
      <c r="AG17" s="521">
        <v>1405</v>
      </c>
      <c r="AH17" s="521">
        <v>1440.887036665951</v>
      </c>
      <c r="AI17" s="508">
        <v>1648.4603905441481</v>
      </c>
      <c r="AJ17" s="508">
        <v>2307</v>
      </c>
      <c r="AK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row>
    <row r="18" spans="2:70" x14ac:dyDescent="0.2">
      <c r="B18" s="278"/>
      <c r="AK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row>
    <row r="19" spans="2:70" x14ac:dyDescent="0.2">
      <c r="B19" s="278"/>
      <c r="C19" s="276" t="s">
        <v>171</v>
      </c>
      <c r="D19" s="282"/>
      <c r="E19" s="282"/>
      <c r="F19" s="282"/>
      <c r="G19" s="282"/>
      <c r="H19" s="282"/>
      <c r="I19" s="282"/>
      <c r="J19" s="282"/>
      <c r="K19" s="282"/>
      <c r="L19" s="282"/>
      <c r="M19" s="517"/>
      <c r="N19" s="517"/>
      <c r="Q19" s="522"/>
      <c r="S19" s="522"/>
      <c r="T19" s="282"/>
      <c r="U19" s="282"/>
      <c r="V19" s="494"/>
      <c r="AA19" s="268"/>
      <c r="AB19" s="268"/>
      <c r="AC19" s="268"/>
      <c r="AD19" s="268"/>
      <c r="AE19" s="268"/>
      <c r="AF19" s="268"/>
      <c r="AG19" s="268"/>
      <c r="AH19" s="268"/>
      <c r="AI19" s="268"/>
      <c r="AJ19" s="268"/>
      <c r="AQ19" s="65"/>
      <c r="AR19" s="65"/>
      <c r="AS19" s="65"/>
    </row>
    <row r="20" spans="2:70" ht="14.25" x14ac:dyDescent="0.2">
      <c r="B20" s="278"/>
      <c r="C20" s="276" t="s">
        <v>184</v>
      </c>
      <c r="D20" s="282"/>
      <c r="E20" s="282">
        <v>2788</v>
      </c>
      <c r="F20" s="282">
        <v>3565</v>
      </c>
      <c r="G20" s="282">
        <v>3620</v>
      </c>
      <c r="H20" s="282">
        <f>SUM(H21:H21)</f>
        <v>1955</v>
      </c>
      <c r="I20" s="282">
        <f>SUM(I21:I21)</f>
        <v>1825</v>
      </c>
      <c r="J20" s="282">
        <f>SUM(J21:J21)</f>
        <v>2515</v>
      </c>
      <c r="K20" s="282">
        <f>SUM(K21:K21)</f>
        <v>2505</v>
      </c>
      <c r="L20" s="282">
        <f>SUM(L21:L21)</f>
        <v>3835</v>
      </c>
      <c r="M20" s="517">
        <v>7480</v>
      </c>
      <c r="N20" s="517">
        <v>7650</v>
      </c>
      <c r="O20" s="282">
        <v>8366</v>
      </c>
      <c r="P20" s="282"/>
      <c r="Q20" s="518" t="s">
        <v>102</v>
      </c>
      <c r="R20" s="282">
        <v>7511</v>
      </c>
      <c r="S20" s="518" t="s">
        <v>102</v>
      </c>
      <c r="T20" s="282">
        <f t="shared" ref="T20:Z20" si="5">SUM(T21:T21)</f>
        <v>4042</v>
      </c>
      <c r="U20" s="240">
        <f t="shared" si="5"/>
        <v>4458</v>
      </c>
      <c r="V20" s="240">
        <f>V21+V22</f>
        <v>8781</v>
      </c>
      <c r="W20" s="240">
        <f t="shared" si="5"/>
        <v>0</v>
      </c>
      <c r="X20" s="240">
        <f t="shared" si="5"/>
        <v>0</v>
      </c>
      <c r="Y20" s="240">
        <f t="shared" si="5"/>
        <v>0</v>
      </c>
      <c r="Z20" s="240">
        <f t="shared" si="5"/>
        <v>0</v>
      </c>
      <c r="AA20" s="240">
        <f>AA21+AA22</f>
        <v>10482</v>
      </c>
      <c r="AB20" s="240">
        <v>11784.057291679866</v>
      </c>
      <c r="AC20" s="240">
        <v>10837</v>
      </c>
      <c r="AD20" s="240">
        <v>11520.029999999999</v>
      </c>
      <c r="AE20" s="240">
        <v>11780</v>
      </c>
      <c r="AF20" s="240">
        <v>11863.672079927162</v>
      </c>
      <c r="AG20" s="240">
        <v>13474</v>
      </c>
      <c r="AH20" s="240">
        <v>14203.42443322371</v>
      </c>
      <c r="AI20" s="240">
        <v>14143.751605634921</v>
      </c>
      <c r="AJ20" s="240">
        <v>15233</v>
      </c>
    </row>
    <row r="21" spans="2:70" ht="14.25" x14ac:dyDescent="0.2">
      <c r="B21" s="278"/>
      <c r="C21" s="515" t="s">
        <v>12</v>
      </c>
      <c r="D21" s="237"/>
      <c r="E21" s="237"/>
      <c r="F21" s="237"/>
      <c r="G21" s="237"/>
      <c r="H21" s="237">
        <v>1955</v>
      </c>
      <c r="I21" s="237">
        <v>1825</v>
      </c>
      <c r="J21" s="237">
        <v>2515</v>
      </c>
      <c r="K21" s="237">
        <v>2505</v>
      </c>
      <c r="L21" s="237">
        <v>3835</v>
      </c>
      <c r="M21" s="519" t="s">
        <v>102</v>
      </c>
      <c r="N21" s="519" t="s">
        <v>102</v>
      </c>
      <c r="O21" s="519" t="s">
        <v>102</v>
      </c>
      <c r="P21" s="519" t="s">
        <v>102</v>
      </c>
      <c r="Q21" s="520" t="s">
        <v>102</v>
      </c>
      <c r="R21" s="520" t="s">
        <v>102</v>
      </c>
      <c r="S21" s="520" t="s">
        <v>102</v>
      </c>
      <c r="T21" s="237">
        <v>4042</v>
      </c>
      <c r="U21" s="237">
        <v>4458</v>
      </c>
      <c r="V21" s="228">
        <v>3949</v>
      </c>
      <c r="W21" s="283"/>
      <c r="X21" s="237"/>
      <c r="Y21" s="283"/>
      <c r="Z21" s="283"/>
      <c r="AA21" s="228">
        <v>4920</v>
      </c>
      <c r="AB21" s="228">
        <v>5936.8589170655059</v>
      </c>
      <c r="AC21" s="228">
        <v>5004</v>
      </c>
      <c r="AD21" s="228">
        <v>5058.1000000000004</v>
      </c>
      <c r="AE21" s="228">
        <v>5382</v>
      </c>
      <c r="AF21" s="523">
        <v>5425.5363573616141</v>
      </c>
      <c r="AG21" s="523">
        <v>6418</v>
      </c>
      <c r="AH21" s="523">
        <v>6533.0784077654043</v>
      </c>
      <c r="AI21" s="508">
        <v>6002</v>
      </c>
      <c r="AJ21" s="508">
        <v>7280</v>
      </c>
    </row>
    <row r="22" spans="2:70" ht="14.25" x14ac:dyDescent="0.2">
      <c r="B22" s="278"/>
      <c r="C22" s="515" t="s">
        <v>13</v>
      </c>
      <c r="D22" s="237"/>
      <c r="E22" s="237"/>
      <c r="F22" s="237"/>
      <c r="G22" s="237"/>
      <c r="H22" s="237">
        <v>2090</v>
      </c>
      <c r="I22" s="237">
        <v>2130</v>
      </c>
      <c r="J22" s="237">
        <v>2915</v>
      </c>
      <c r="K22" s="237">
        <v>2605</v>
      </c>
      <c r="L22" s="237">
        <v>3510</v>
      </c>
      <c r="M22" s="519" t="s">
        <v>102</v>
      </c>
      <c r="N22" s="519" t="s">
        <v>102</v>
      </c>
      <c r="O22" s="519" t="s">
        <v>102</v>
      </c>
      <c r="P22" s="519" t="s">
        <v>102</v>
      </c>
      <c r="Q22" s="520" t="s">
        <v>102</v>
      </c>
      <c r="R22" s="520" t="s">
        <v>102</v>
      </c>
      <c r="S22" s="520" t="s">
        <v>102</v>
      </c>
      <c r="T22" s="237">
        <v>4322</v>
      </c>
      <c r="U22" s="237">
        <v>5477</v>
      </c>
      <c r="V22" s="228">
        <v>4832</v>
      </c>
      <c r="W22" s="283"/>
      <c r="X22" s="237"/>
      <c r="Y22" s="283"/>
      <c r="Z22" s="283"/>
      <c r="AA22" s="228">
        <v>5562</v>
      </c>
      <c r="AB22" s="228">
        <v>5847.1983746143596</v>
      </c>
      <c r="AC22" s="228">
        <v>5833</v>
      </c>
      <c r="AD22" s="228">
        <v>6461.9400000000005</v>
      </c>
      <c r="AE22" s="228">
        <v>6397</v>
      </c>
      <c r="AF22" s="523">
        <v>6438.1357225655483</v>
      </c>
      <c r="AG22" s="523">
        <v>7054</v>
      </c>
      <c r="AH22" s="523">
        <v>7670.346025458196</v>
      </c>
      <c r="AI22" s="524">
        <v>8141.7516056349214</v>
      </c>
      <c r="AJ22" s="524">
        <v>7953</v>
      </c>
    </row>
    <row r="23" spans="2:70" x14ac:dyDescent="0.2">
      <c r="B23" s="278"/>
    </row>
    <row r="24" spans="2:70" ht="14.25" x14ac:dyDescent="0.2">
      <c r="B24" s="278"/>
      <c r="C24" s="276" t="s">
        <v>546</v>
      </c>
      <c r="D24" s="282"/>
      <c r="E24" s="282">
        <v>2436</v>
      </c>
      <c r="F24" s="282">
        <v>2845</v>
      </c>
      <c r="G24" s="282">
        <v>2645</v>
      </c>
      <c r="H24" s="282">
        <f>SUM(H25:H26)</f>
        <v>3320</v>
      </c>
      <c r="I24" s="282">
        <f>SUM(I25:I26)</f>
        <v>2730</v>
      </c>
      <c r="J24" s="282">
        <f>SUM(J25:J26)</f>
        <v>2620</v>
      </c>
      <c r="K24" s="282">
        <f>SUM(K25:K25)</f>
        <v>375</v>
      </c>
      <c r="L24" s="282">
        <f>SUM(L25:L25)</f>
        <v>430</v>
      </c>
      <c r="M24" s="517">
        <v>2415</v>
      </c>
      <c r="N24" s="517">
        <v>3545</v>
      </c>
      <c r="O24" s="282">
        <v>3569</v>
      </c>
      <c r="P24" s="282"/>
      <c r="Q24" s="518" t="s">
        <v>102</v>
      </c>
      <c r="R24" s="282">
        <v>3616</v>
      </c>
      <c r="S24" s="518" t="s">
        <v>102</v>
      </c>
      <c r="T24" s="282">
        <f>SUM(T25:T25)</f>
        <v>776</v>
      </c>
      <c r="U24" s="240">
        <f t="shared" ref="U24:AA24" si="6">(U25+U26)</f>
        <v>4499</v>
      </c>
      <c r="V24" s="240">
        <f t="shared" si="6"/>
        <v>2153</v>
      </c>
      <c r="W24" s="240">
        <f t="shared" si="6"/>
        <v>0</v>
      </c>
      <c r="X24" s="240">
        <f t="shared" si="6"/>
        <v>0</v>
      </c>
      <c r="Y24" s="240">
        <f t="shared" si="6"/>
        <v>0</v>
      </c>
      <c r="Z24" s="240">
        <f t="shared" si="6"/>
        <v>0</v>
      </c>
      <c r="AA24" s="240">
        <f t="shared" si="6"/>
        <v>3255</v>
      </c>
      <c r="AB24" s="240">
        <v>2754.6441959014182</v>
      </c>
      <c r="AC24" s="240">
        <v>2972</v>
      </c>
      <c r="AD24" s="240">
        <v>2846.84</v>
      </c>
      <c r="AE24" s="240">
        <v>3458.6870996946914</v>
      </c>
      <c r="AF24" s="240">
        <v>3124</v>
      </c>
      <c r="AG24" s="240">
        <v>3336</v>
      </c>
      <c r="AH24" s="240">
        <v>2840.3113826698755</v>
      </c>
      <c r="AI24" s="240">
        <v>3750.3032187842</v>
      </c>
      <c r="AJ24" s="240">
        <v>3328</v>
      </c>
    </row>
    <row r="25" spans="2:70" ht="14.25" x14ac:dyDescent="0.2">
      <c r="B25" s="278"/>
      <c r="C25" s="515" t="s">
        <v>12</v>
      </c>
      <c r="D25" s="237"/>
      <c r="E25" s="237"/>
      <c r="F25" s="237"/>
      <c r="G25" s="237"/>
      <c r="H25" s="237">
        <v>465</v>
      </c>
      <c r="I25" s="237">
        <v>330</v>
      </c>
      <c r="J25" s="237">
        <v>560</v>
      </c>
      <c r="K25" s="237">
        <v>375</v>
      </c>
      <c r="L25" s="237">
        <v>430</v>
      </c>
      <c r="M25" s="519" t="s">
        <v>102</v>
      </c>
      <c r="N25" s="519" t="s">
        <v>102</v>
      </c>
      <c r="O25" s="519" t="s">
        <v>102</v>
      </c>
      <c r="P25" s="519" t="s">
        <v>102</v>
      </c>
      <c r="Q25" s="520" t="s">
        <v>102</v>
      </c>
      <c r="R25" s="520" t="s">
        <v>102</v>
      </c>
      <c r="S25" s="520" t="s">
        <v>102</v>
      </c>
      <c r="T25" s="237">
        <v>776</v>
      </c>
      <c r="U25" s="237">
        <f>457+335</f>
        <v>792</v>
      </c>
      <c r="V25" s="237">
        <v>576</v>
      </c>
      <c r="W25" s="283"/>
      <c r="X25" s="237"/>
      <c r="Y25" s="283"/>
      <c r="Z25" s="283"/>
      <c r="AA25" s="237">
        <v>813</v>
      </c>
      <c r="AB25" s="237">
        <v>707.15840232045014</v>
      </c>
      <c r="AC25" s="237">
        <v>776</v>
      </c>
      <c r="AD25" s="237">
        <v>731.98</v>
      </c>
      <c r="AE25" s="237">
        <v>868.06445129364295</v>
      </c>
      <c r="AF25" s="237">
        <v>910</v>
      </c>
      <c r="AG25" s="237">
        <v>994</v>
      </c>
      <c r="AH25" s="237">
        <v>832.80228891034335</v>
      </c>
      <c r="AI25" s="508">
        <v>972.24942361094497</v>
      </c>
      <c r="AJ25" s="508">
        <v>1012</v>
      </c>
    </row>
    <row r="26" spans="2:70" s="266" customFormat="1" ht="14.25" x14ac:dyDescent="0.2">
      <c r="C26" s="515" t="s">
        <v>13</v>
      </c>
      <c r="D26" s="237"/>
      <c r="E26" s="237"/>
      <c r="F26" s="237"/>
      <c r="G26" s="237"/>
      <c r="H26" s="237">
        <v>2855</v>
      </c>
      <c r="I26" s="237">
        <v>2400</v>
      </c>
      <c r="J26" s="237">
        <v>2060</v>
      </c>
      <c r="K26" s="237">
        <v>2125</v>
      </c>
      <c r="L26" s="237">
        <v>2195</v>
      </c>
      <c r="M26" s="519" t="s">
        <v>102</v>
      </c>
      <c r="N26" s="519" t="s">
        <v>102</v>
      </c>
      <c r="O26" s="519" t="s">
        <v>102</v>
      </c>
      <c r="P26" s="519" t="s">
        <v>102</v>
      </c>
      <c r="Q26" s="520" t="s">
        <v>102</v>
      </c>
      <c r="R26" s="520" t="s">
        <v>102</v>
      </c>
      <c r="S26" s="520" t="s">
        <v>102</v>
      </c>
      <c r="T26" s="237">
        <v>3725</v>
      </c>
      <c r="U26" s="237">
        <f>1408+2299</f>
        <v>3707</v>
      </c>
      <c r="V26" s="228">
        <v>1577</v>
      </c>
      <c r="W26" s="283"/>
      <c r="X26" s="237"/>
      <c r="Y26" s="283"/>
      <c r="Z26" s="283"/>
      <c r="AA26" s="228">
        <v>2442</v>
      </c>
      <c r="AB26" s="228">
        <v>2047.485793580968</v>
      </c>
      <c r="AC26" s="228">
        <v>2196</v>
      </c>
      <c r="AD26" s="228">
        <v>2114.86</v>
      </c>
      <c r="AE26" s="228">
        <v>2590.6226484010517</v>
      </c>
      <c r="AF26" s="228">
        <v>2214</v>
      </c>
      <c r="AG26" s="228">
        <v>2342</v>
      </c>
      <c r="AH26" s="228">
        <v>2007.5090937595339</v>
      </c>
      <c r="AI26" s="508">
        <v>2778.0537951732549</v>
      </c>
      <c r="AJ26" s="508">
        <v>2315</v>
      </c>
      <c r="AQ26" s="486"/>
      <c r="AR26" s="486"/>
      <c r="AS26" s="486"/>
    </row>
    <row r="27" spans="2:70" s="266" customFormat="1" x14ac:dyDescent="0.2"/>
    <row r="28" spans="2:70" ht="14.25" x14ac:dyDescent="0.2">
      <c r="B28" s="278"/>
      <c r="C28" s="276" t="s">
        <v>542</v>
      </c>
      <c r="D28" s="282"/>
      <c r="E28" s="282">
        <v>2556</v>
      </c>
      <c r="F28" s="282">
        <v>2610</v>
      </c>
      <c r="G28" s="282">
        <v>2275</v>
      </c>
      <c r="H28" s="282">
        <f>SUM(H29:H30)</f>
        <v>1725</v>
      </c>
      <c r="I28" s="282">
        <f>SUM(I29:I30)</f>
        <v>2670</v>
      </c>
      <c r="J28" s="282">
        <f>SUM(J29:J30)</f>
        <v>2535</v>
      </c>
      <c r="K28" s="282">
        <f>SUM(K29:K29)</f>
        <v>1165</v>
      </c>
      <c r="L28" s="282">
        <f>SUM(L29:L29)</f>
        <v>1195</v>
      </c>
      <c r="M28" s="517">
        <v>3480</v>
      </c>
      <c r="N28" s="517">
        <v>4130</v>
      </c>
      <c r="O28" s="282">
        <v>4564</v>
      </c>
      <c r="P28" s="282"/>
      <c r="Q28" s="518" t="s">
        <v>102</v>
      </c>
      <c r="R28" s="282">
        <v>4687</v>
      </c>
      <c r="S28" s="518" t="s">
        <v>102</v>
      </c>
      <c r="T28" s="282">
        <f>SUM(T29:T30)</f>
        <v>5130</v>
      </c>
      <c r="U28" s="240">
        <f t="shared" ref="U28:AA28" si="7">(U29+U30)</f>
        <v>6115</v>
      </c>
      <c r="V28" s="240">
        <f t="shared" si="7"/>
        <v>8452</v>
      </c>
      <c r="W28" s="240">
        <f t="shared" si="7"/>
        <v>0</v>
      </c>
      <c r="X28" s="240">
        <f t="shared" si="7"/>
        <v>0</v>
      </c>
      <c r="Y28" s="240">
        <f t="shared" si="7"/>
        <v>0</v>
      </c>
      <c r="Z28" s="240">
        <f t="shared" si="7"/>
        <v>0</v>
      </c>
      <c r="AA28" s="240">
        <f t="shared" si="7"/>
        <v>6742</v>
      </c>
      <c r="AB28" s="240">
        <v>6558.1226152722038</v>
      </c>
      <c r="AC28" s="240">
        <v>7673</v>
      </c>
      <c r="AD28" s="240">
        <v>7061.02</v>
      </c>
      <c r="AE28" s="240">
        <v>7473.7587157208663</v>
      </c>
      <c r="AF28" s="240">
        <v>8441</v>
      </c>
      <c r="AG28" s="240">
        <v>8753</v>
      </c>
      <c r="AH28" s="240">
        <v>8570.3614274666343</v>
      </c>
      <c r="AI28" s="240">
        <v>8984.3598181969628</v>
      </c>
      <c r="AJ28" s="240">
        <v>8711</v>
      </c>
      <c r="AQ28" s="266"/>
      <c r="AR28" s="266"/>
      <c r="AS28" s="266"/>
    </row>
    <row r="29" spans="2:70" ht="14.25" x14ac:dyDescent="0.2">
      <c r="B29" s="278"/>
      <c r="C29" s="515" t="s">
        <v>12</v>
      </c>
      <c r="D29" s="237"/>
      <c r="E29" s="237"/>
      <c r="F29" s="237"/>
      <c r="G29" s="237"/>
      <c r="H29" s="237">
        <v>890</v>
      </c>
      <c r="I29" s="237">
        <v>1240</v>
      </c>
      <c r="J29" s="237">
        <v>1100</v>
      </c>
      <c r="K29" s="237">
        <v>1165</v>
      </c>
      <c r="L29" s="237">
        <v>1195</v>
      </c>
      <c r="M29" s="519" t="s">
        <v>102</v>
      </c>
      <c r="N29" s="519" t="s">
        <v>102</v>
      </c>
      <c r="O29" s="519" t="s">
        <v>102</v>
      </c>
      <c r="P29" s="519" t="s">
        <v>102</v>
      </c>
      <c r="Q29" s="520" t="s">
        <v>102</v>
      </c>
      <c r="R29" s="520" t="s">
        <v>102</v>
      </c>
      <c r="S29" s="520" t="s">
        <v>102</v>
      </c>
      <c r="T29" s="237">
        <v>2075</v>
      </c>
      <c r="U29" s="237">
        <f>1452+896+417</f>
        <v>2765</v>
      </c>
      <c r="V29" s="237">
        <v>3212</v>
      </c>
      <c r="W29" s="283"/>
      <c r="X29" s="237"/>
      <c r="Y29" s="283"/>
      <c r="Z29" s="283"/>
      <c r="AA29" s="237">
        <v>2840</v>
      </c>
      <c r="AB29" s="237">
        <v>2492.2490032333762</v>
      </c>
      <c r="AC29" s="237">
        <v>2869</v>
      </c>
      <c r="AD29" s="237">
        <v>2467.41</v>
      </c>
      <c r="AE29" s="237">
        <v>2765.2063831881924</v>
      </c>
      <c r="AF29" s="237">
        <v>3205</v>
      </c>
      <c r="AG29" s="237">
        <v>3078</v>
      </c>
      <c r="AH29" s="237">
        <v>3277.2117904496508</v>
      </c>
      <c r="AI29" s="508">
        <v>3485.3775584558225</v>
      </c>
      <c r="AJ29" s="508">
        <v>3053</v>
      </c>
    </row>
    <row r="30" spans="2:70" s="266" customFormat="1" ht="14.25" x14ac:dyDescent="0.2">
      <c r="C30" s="515" t="s">
        <v>13</v>
      </c>
      <c r="D30" s="237"/>
      <c r="E30" s="237"/>
      <c r="F30" s="237"/>
      <c r="G30" s="237"/>
      <c r="H30" s="237">
        <v>835</v>
      </c>
      <c r="I30" s="237">
        <v>1430</v>
      </c>
      <c r="J30" s="237">
        <v>1435</v>
      </c>
      <c r="K30" s="237">
        <v>1650</v>
      </c>
      <c r="L30" s="237">
        <v>1725</v>
      </c>
      <c r="M30" s="519" t="s">
        <v>102</v>
      </c>
      <c r="N30" s="519" t="s">
        <v>102</v>
      </c>
      <c r="O30" s="519" t="s">
        <v>102</v>
      </c>
      <c r="P30" s="519" t="s">
        <v>102</v>
      </c>
      <c r="Q30" s="520" t="s">
        <v>102</v>
      </c>
      <c r="R30" s="520" t="s">
        <v>102</v>
      </c>
      <c r="S30" s="520" t="s">
        <v>102</v>
      </c>
      <c r="T30" s="237">
        <v>3055</v>
      </c>
      <c r="U30" s="237">
        <f>1906+310+1134</f>
        <v>3350</v>
      </c>
      <c r="V30" s="228">
        <v>5240</v>
      </c>
      <c r="W30" s="283"/>
      <c r="X30" s="237"/>
      <c r="Y30" s="283"/>
      <c r="Z30" s="283"/>
      <c r="AA30" s="228">
        <v>3902</v>
      </c>
      <c r="AB30" s="228">
        <v>4065.8736120388276</v>
      </c>
      <c r="AC30" s="228">
        <v>4804</v>
      </c>
      <c r="AD30" s="228">
        <v>4593.6099999999997</v>
      </c>
      <c r="AE30" s="228">
        <v>4708.5523325326822</v>
      </c>
      <c r="AF30" s="228">
        <v>5236</v>
      </c>
      <c r="AG30" s="228">
        <v>5675</v>
      </c>
      <c r="AH30" s="228">
        <v>5293.1496370169352</v>
      </c>
      <c r="AI30" s="508">
        <v>5498.9822597411403</v>
      </c>
      <c r="AJ30" s="508">
        <v>5658</v>
      </c>
      <c r="AQ30" s="486"/>
      <c r="AR30" s="486"/>
      <c r="AS30" s="486"/>
    </row>
    <row r="31" spans="2:70" s="266" customFormat="1" x14ac:dyDescent="0.2"/>
    <row r="32" spans="2:70" ht="14.25" x14ac:dyDescent="0.2">
      <c r="B32" s="278"/>
      <c r="C32" s="276" t="s">
        <v>185</v>
      </c>
      <c r="D32" s="282"/>
      <c r="E32" s="282">
        <v>185</v>
      </c>
      <c r="F32" s="282">
        <v>230</v>
      </c>
      <c r="G32" s="282">
        <v>260</v>
      </c>
      <c r="H32" s="282">
        <f>SUM(H33:H34)</f>
        <v>350</v>
      </c>
      <c r="I32" s="282">
        <f>SUM(I33:I34)</f>
        <v>570</v>
      </c>
      <c r="J32" s="282">
        <f>SUM(J33:J34)</f>
        <v>340</v>
      </c>
      <c r="K32" s="282">
        <f>SUM(K33:K33)</f>
        <v>355</v>
      </c>
      <c r="L32" s="282">
        <f>SUM(L33:L33)</f>
        <v>125</v>
      </c>
      <c r="M32" s="517">
        <v>315</v>
      </c>
      <c r="N32" s="517">
        <v>455</v>
      </c>
      <c r="O32" s="282">
        <v>547</v>
      </c>
      <c r="P32" s="282"/>
      <c r="Q32" s="518" t="s">
        <v>102</v>
      </c>
      <c r="R32" s="282">
        <v>526</v>
      </c>
      <c r="S32" s="518" t="s">
        <v>102</v>
      </c>
      <c r="T32" s="282">
        <f t="shared" ref="T32:Z32" si="8">SUM(T33:T33)</f>
        <v>1076</v>
      </c>
      <c r="U32" s="240">
        <f t="shared" si="8"/>
        <v>811</v>
      </c>
      <c r="V32" s="240">
        <f>V33+V34</f>
        <v>759</v>
      </c>
      <c r="W32" s="240">
        <f t="shared" si="8"/>
        <v>0</v>
      </c>
      <c r="X32" s="240">
        <f t="shared" si="8"/>
        <v>0</v>
      </c>
      <c r="Y32" s="240">
        <f t="shared" si="8"/>
        <v>0</v>
      </c>
      <c r="Z32" s="240">
        <f t="shared" si="8"/>
        <v>0</v>
      </c>
      <c r="AA32" s="240">
        <f>AA33+AA34</f>
        <v>692</v>
      </c>
      <c r="AB32" s="240">
        <v>867.0500469162032</v>
      </c>
      <c r="AC32" s="240">
        <v>800</v>
      </c>
      <c r="AD32" s="240">
        <v>801.57</v>
      </c>
      <c r="AE32" s="240">
        <v>651.61719434115298</v>
      </c>
      <c r="AF32" s="240">
        <v>740</v>
      </c>
      <c r="AG32" s="240">
        <v>741</v>
      </c>
      <c r="AH32" s="240">
        <v>1035.7517020265336</v>
      </c>
      <c r="AI32" s="240">
        <v>595.48693973560648</v>
      </c>
      <c r="AJ32" s="240">
        <v>1281</v>
      </c>
      <c r="AQ32" s="266"/>
      <c r="AR32" s="266"/>
      <c r="AS32" s="266"/>
    </row>
    <row r="33" spans="2:48" ht="14.25" x14ac:dyDescent="0.2">
      <c r="B33" s="278"/>
      <c r="C33" s="515" t="s">
        <v>12</v>
      </c>
      <c r="D33" s="237"/>
      <c r="E33" s="237"/>
      <c r="F33" s="237"/>
      <c r="G33" s="237"/>
      <c r="H33" s="237">
        <v>330</v>
      </c>
      <c r="I33" s="237">
        <v>510</v>
      </c>
      <c r="J33" s="237">
        <v>340</v>
      </c>
      <c r="K33" s="237">
        <v>355</v>
      </c>
      <c r="L33" s="237">
        <v>125</v>
      </c>
      <c r="M33" s="519" t="s">
        <v>102</v>
      </c>
      <c r="N33" s="519" t="s">
        <v>102</v>
      </c>
      <c r="O33" s="519" t="s">
        <v>102</v>
      </c>
      <c r="P33" s="519" t="s">
        <v>102</v>
      </c>
      <c r="Q33" s="520" t="s">
        <v>102</v>
      </c>
      <c r="R33" s="520" t="s">
        <v>102</v>
      </c>
      <c r="S33" s="520" t="s">
        <v>102</v>
      </c>
      <c r="T33" s="237">
        <v>1076</v>
      </c>
      <c r="U33" s="237">
        <v>811</v>
      </c>
      <c r="V33" s="237">
        <v>666</v>
      </c>
      <c r="W33" s="283"/>
      <c r="X33" s="237"/>
      <c r="Y33" s="283"/>
      <c r="Z33" s="283"/>
      <c r="AA33" s="237">
        <v>663</v>
      </c>
      <c r="AB33" s="237">
        <v>844.86996099908401</v>
      </c>
      <c r="AC33" s="237">
        <v>747</v>
      </c>
      <c r="AD33" s="237">
        <v>763.83</v>
      </c>
      <c r="AE33" s="237">
        <v>611.66617245952648</v>
      </c>
      <c r="AF33" s="237">
        <v>687</v>
      </c>
      <c r="AG33" s="237">
        <v>670</v>
      </c>
      <c r="AH33" s="237">
        <v>988.23315155198668</v>
      </c>
      <c r="AI33" s="508">
        <v>447.46771139673416</v>
      </c>
      <c r="AJ33" s="508">
        <v>1111</v>
      </c>
    </row>
    <row r="34" spans="2:48" s="266" customFormat="1" ht="14.25" x14ac:dyDescent="0.2">
      <c r="C34" s="515" t="s">
        <v>13</v>
      </c>
      <c r="D34" s="237"/>
      <c r="E34" s="237"/>
      <c r="F34" s="237"/>
      <c r="G34" s="237"/>
      <c r="H34" s="237">
        <v>20</v>
      </c>
      <c r="I34" s="237">
        <v>60</v>
      </c>
      <c r="J34" s="237">
        <v>0</v>
      </c>
      <c r="K34" s="237">
        <v>30</v>
      </c>
      <c r="L34" s="237">
        <v>60</v>
      </c>
      <c r="M34" s="519" t="s">
        <v>102</v>
      </c>
      <c r="N34" s="519" t="s">
        <v>102</v>
      </c>
      <c r="O34" s="519" t="s">
        <v>102</v>
      </c>
      <c r="P34" s="519" t="s">
        <v>102</v>
      </c>
      <c r="Q34" s="520" t="s">
        <v>102</v>
      </c>
      <c r="R34" s="520" t="s">
        <v>102</v>
      </c>
      <c r="S34" s="520" t="s">
        <v>102</v>
      </c>
      <c r="T34" s="237">
        <v>706</v>
      </c>
      <c r="U34" s="237">
        <v>56</v>
      </c>
      <c r="V34" s="237">
        <v>93</v>
      </c>
      <c r="W34" s="283"/>
      <c r="X34" s="237"/>
      <c r="Y34" s="283"/>
      <c r="Z34" s="283"/>
      <c r="AA34" s="237">
        <v>29</v>
      </c>
      <c r="AB34" s="237">
        <v>22.1800859171192</v>
      </c>
      <c r="AC34" s="237">
        <v>53</v>
      </c>
      <c r="AD34" s="237">
        <v>37.729999999999997</v>
      </c>
      <c r="AE34" s="237">
        <v>39.951021881626502</v>
      </c>
      <c r="AF34" s="237">
        <v>53</v>
      </c>
      <c r="AG34" s="237">
        <v>71</v>
      </c>
      <c r="AH34" s="237">
        <v>47.518550474546998</v>
      </c>
      <c r="AI34" s="508">
        <v>148.0192283388723</v>
      </c>
      <c r="AJ34" s="508">
        <v>170</v>
      </c>
      <c r="AQ34" s="486"/>
      <c r="AR34" s="486"/>
      <c r="AS34" s="486"/>
      <c r="AT34" s="486"/>
      <c r="AU34" s="486"/>
      <c r="AV34" s="486"/>
    </row>
    <row r="35" spans="2:48" s="266" customFormat="1" x14ac:dyDescent="0.2"/>
    <row r="36" spans="2:48" ht="14.25" x14ac:dyDescent="0.2">
      <c r="B36" s="278"/>
      <c r="C36" s="276" t="s">
        <v>543</v>
      </c>
      <c r="D36" s="282"/>
      <c r="E36" s="282">
        <v>2364</v>
      </c>
      <c r="F36" s="282">
        <v>2335</v>
      </c>
      <c r="G36" s="282">
        <v>2180</v>
      </c>
      <c r="H36" s="282">
        <f>SUM(H38:H38)</f>
        <v>115</v>
      </c>
      <c r="I36" s="282">
        <f>SUM(I38:I38)</f>
        <v>85</v>
      </c>
      <c r="J36" s="282">
        <f>SUM(J38:J38)</f>
        <v>110</v>
      </c>
      <c r="K36" s="282">
        <f>SUM(K37:K37)</f>
        <v>2525</v>
      </c>
      <c r="L36" s="282">
        <f>SUM(L37:L37)</f>
        <v>2350</v>
      </c>
      <c r="M36" s="517">
        <v>2650</v>
      </c>
      <c r="N36" s="517">
        <v>3340</v>
      </c>
      <c r="O36" s="282">
        <v>3192</v>
      </c>
      <c r="P36" s="282"/>
      <c r="Q36" s="518" t="s">
        <v>102</v>
      </c>
      <c r="R36" s="282">
        <v>3259</v>
      </c>
      <c r="S36" s="518" t="s">
        <v>102</v>
      </c>
      <c r="T36" s="282">
        <f t="shared" ref="T36:Z36" si="9">SUM(T37:T37)</f>
        <v>5152</v>
      </c>
      <c r="U36" s="240">
        <f t="shared" si="9"/>
        <v>4864</v>
      </c>
      <c r="V36" s="240">
        <f>V37+V38</f>
        <v>5177</v>
      </c>
      <c r="W36" s="240">
        <f t="shared" si="9"/>
        <v>0</v>
      </c>
      <c r="X36" s="240">
        <f t="shared" si="9"/>
        <v>0</v>
      </c>
      <c r="Y36" s="240">
        <f t="shared" si="9"/>
        <v>0</v>
      </c>
      <c r="Z36" s="240">
        <f t="shared" si="9"/>
        <v>0</v>
      </c>
      <c r="AA36" s="240">
        <f>AA37+AA38</f>
        <v>4068</v>
      </c>
      <c r="AB36" s="240">
        <v>4068.4336094116065</v>
      </c>
      <c r="AC36" s="240">
        <v>4171</v>
      </c>
      <c r="AD36" s="240">
        <v>4339.2700000000004</v>
      </c>
      <c r="AE36" s="240">
        <v>3937.1742626313094</v>
      </c>
      <c r="AF36" s="240">
        <v>4593</v>
      </c>
      <c r="AG36" s="240">
        <v>4447</v>
      </c>
      <c r="AH36" s="240">
        <v>5204.5501416768393</v>
      </c>
      <c r="AI36" s="240">
        <v>5305.0333150027591</v>
      </c>
      <c r="AJ36" s="240">
        <v>5742</v>
      </c>
      <c r="AQ36" s="266"/>
      <c r="AR36" s="266"/>
      <c r="AS36" s="266"/>
      <c r="AT36" s="266"/>
      <c r="AU36" s="266"/>
      <c r="AV36" s="266"/>
    </row>
    <row r="37" spans="2:48" ht="14.25" x14ac:dyDescent="0.2">
      <c r="C37" s="515" t="s">
        <v>12</v>
      </c>
      <c r="D37" s="237"/>
      <c r="E37" s="237"/>
      <c r="F37" s="237"/>
      <c r="G37" s="237"/>
      <c r="H37" s="237">
        <v>1655</v>
      </c>
      <c r="I37" s="237">
        <v>2380</v>
      </c>
      <c r="J37" s="237">
        <v>2020</v>
      </c>
      <c r="K37" s="237">
        <v>2525</v>
      </c>
      <c r="L37" s="237">
        <v>2350</v>
      </c>
      <c r="M37" s="519" t="s">
        <v>102</v>
      </c>
      <c r="N37" s="519" t="s">
        <v>102</v>
      </c>
      <c r="O37" s="519" t="s">
        <v>102</v>
      </c>
      <c r="P37" s="519" t="s">
        <v>102</v>
      </c>
      <c r="Q37" s="520" t="s">
        <v>102</v>
      </c>
      <c r="R37" s="520" t="s">
        <v>102</v>
      </c>
      <c r="S37" s="520" t="s">
        <v>102</v>
      </c>
      <c r="T37" s="237">
        <v>5152</v>
      </c>
      <c r="U37" s="237">
        <v>4864</v>
      </c>
      <c r="V37" s="228">
        <v>4917</v>
      </c>
      <c r="W37" s="283"/>
      <c r="X37" s="237"/>
      <c r="Y37" s="283"/>
      <c r="Z37" s="283"/>
      <c r="AA37" s="228">
        <v>3906</v>
      </c>
      <c r="AB37" s="228">
        <v>3990.0890201119491</v>
      </c>
      <c r="AC37" s="228">
        <v>3979</v>
      </c>
      <c r="AD37" s="228">
        <v>4177.96</v>
      </c>
      <c r="AE37" s="228">
        <v>3608.6738033968104</v>
      </c>
      <c r="AF37" s="228">
        <v>4454</v>
      </c>
      <c r="AG37" s="228">
        <v>4158</v>
      </c>
      <c r="AH37" s="228">
        <v>4972.5902942119765</v>
      </c>
      <c r="AI37" s="508">
        <v>4933.2802309655199</v>
      </c>
      <c r="AJ37" s="508">
        <v>5521</v>
      </c>
    </row>
    <row r="38" spans="2:48" s="266" customFormat="1" ht="14.25" x14ac:dyDescent="0.2">
      <c r="C38" s="515" t="s">
        <v>13</v>
      </c>
      <c r="D38" s="237"/>
      <c r="E38" s="237"/>
      <c r="F38" s="237"/>
      <c r="G38" s="237"/>
      <c r="H38" s="237">
        <v>115</v>
      </c>
      <c r="I38" s="237">
        <v>85</v>
      </c>
      <c r="J38" s="237">
        <v>110</v>
      </c>
      <c r="K38" s="237">
        <v>130</v>
      </c>
      <c r="L38" s="237">
        <v>155</v>
      </c>
      <c r="M38" s="519" t="s">
        <v>102</v>
      </c>
      <c r="N38" s="519" t="s">
        <v>102</v>
      </c>
      <c r="O38" s="519" t="s">
        <v>102</v>
      </c>
      <c r="P38" s="519" t="s">
        <v>102</v>
      </c>
      <c r="Q38" s="520" t="s">
        <v>102</v>
      </c>
      <c r="R38" s="520" t="s">
        <v>102</v>
      </c>
      <c r="S38" s="520" t="s">
        <v>102</v>
      </c>
      <c r="T38" s="237">
        <v>142</v>
      </c>
      <c r="U38" s="237">
        <v>269</v>
      </c>
      <c r="V38" s="237">
        <v>260</v>
      </c>
      <c r="W38" s="283"/>
      <c r="X38" s="237"/>
      <c r="Y38" s="283"/>
      <c r="Z38" s="283"/>
      <c r="AA38" s="237">
        <v>162</v>
      </c>
      <c r="AB38" s="237">
        <v>78.3445892996574</v>
      </c>
      <c r="AC38" s="237">
        <v>192</v>
      </c>
      <c r="AD38" s="237">
        <v>161.31</v>
      </c>
      <c r="AE38" s="237">
        <v>328.50045923449966</v>
      </c>
      <c r="AF38" s="237">
        <v>139</v>
      </c>
      <c r="AG38" s="237">
        <v>289</v>
      </c>
      <c r="AH38" s="237">
        <v>231.95984746485928</v>
      </c>
      <c r="AI38" s="508">
        <v>371.75308403723938</v>
      </c>
      <c r="AJ38" s="508">
        <v>220</v>
      </c>
      <c r="AL38" s="486"/>
      <c r="AM38" s="486"/>
      <c r="AN38" s="486"/>
      <c r="AO38" s="486"/>
      <c r="AP38" s="486"/>
      <c r="AQ38" s="486"/>
      <c r="AR38" s="486"/>
      <c r="AS38" s="486"/>
      <c r="AT38" s="486"/>
      <c r="AU38" s="486"/>
      <c r="AV38" s="486"/>
    </row>
    <row r="39" spans="2:48" s="266" customFormat="1" x14ac:dyDescent="0.2"/>
    <row r="40" spans="2:48" ht="14.25" x14ac:dyDescent="0.2">
      <c r="B40" s="278"/>
      <c r="C40" s="276" t="s">
        <v>186</v>
      </c>
      <c r="D40" s="282"/>
      <c r="E40" s="282">
        <v>570</v>
      </c>
      <c r="F40" s="282">
        <v>630</v>
      </c>
      <c r="G40" s="282">
        <v>635</v>
      </c>
      <c r="H40" s="282">
        <f>SUM(H41:H42)</f>
        <v>715</v>
      </c>
      <c r="I40" s="282">
        <f>SUM(I41:I42)</f>
        <v>615</v>
      </c>
      <c r="J40" s="282">
        <f>SUM(J41:J42)</f>
        <v>865</v>
      </c>
      <c r="K40" s="282">
        <f>SUM(K41:K42)</f>
        <v>710</v>
      </c>
      <c r="L40" s="282">
        <f>SUM(L41:L42)</f>
        <v>705</v>
      </c>
      <c r="M40" s="517">
        <v>700</v>
      </c>
      <c r="N40" s="517">
        <v>680</v>
      </c>
      <c r="O40" s="282">
        <v>866</v>
      </c>
      <c r="P40" s="282"/>
      <c r="Q40" s="518" t="s">
        <v>102</v>
      </c>
      <c r="R40" s="282">
        <v>1163</v>
      </c>
      <c r="S40" s="518" t="s">
        <v>102</v>
      </c>
      <c r="T40" s="282">
        <f>SUM(T41:T42)</f>
        <v>1429</v>
      </c>
      <c r="U40" s="240">
        <f t="shared" ref="U40:AA40" si="10">(U41+U42)</f>
        <v>1511</v>
      </c>
      <c r="V40" s="240">
        <f t="shared" si="10"/>
        <v>1402</v>
      </c>
      <c r="W40" s="240">
        <f t="shared" si="10"/>
        <v>0</v>
      </c>
      <c r="X40" s="240">
        <f t="shared" si="10"/>
        <v>0</v>
      </c>
      <c r="Y40" s="240">
        <f t="shared" si="10"/>
        <v>0</v>
      </c>
      <c r="Z40" s="240">
        <f t="shared" si="10"/>
        <v>0</v>
      </c>
      <c r="AA40" s="240">
        <f t="shared" si="10"/>
        <v>1280</v>
      </c>
      <c r="AB40" s="240">
        <v>1179.9038998670912</v>
      </c>
      <c r="AC40" s="240">
        <v>1277</v>
      </c>
      <c r="AD40" s="240">
        <v>1144.42</v>
      </c>
      <c r="AE40" s="240">
        <v>1284.0930528549998</v>
      </c>
      <c r="AF40" s="240">
        <v>1534</v>
      </c>
      <c r="AG40" s="240">
        <v>1142</v>
      </c>
      <c r="AH40" s="240">
        <v>1073.6138440875791</v>
      </c>
      <c r="AI40" s="240">
        <v>1600.0259742255901</v>
      </c>
      <c r="AJ40" s="240">
        <v>1394</v>
      </c>
      <c r="AL40" s="266"/>
      <c r="AM40" s="266"/>
      <c r="AN40" s="266"/>
      <c r="AO40" s="266"/>
      <c r="AP40" s="266"/>
      <c r="AQ40" s="266"/>
      <c r="AR40" s="266"/>
      <c r="AS40" s="266"/>
      <c r="AT40" s="266"/>
      <c r="AU40" s="266"/>
      <c r="AV40" s="266"/>
    </row>
    <row r="41" spans="2:48" ht="14.25" x14ac:dyDescent="0.2">
      <c r="B41" s="278"/>
      <c r="C41" s="515" t="s">
        <v>12</v>
      </c>
      <c r="D41" s="237"/>
      <c r="E41" s="237"/>
      <c r="F41" s="237"/>
      <c r="G41" s="237"/>
      <c r="H41" s="237">
        <v>610</v>
      </c>
      <c r="I41" s="237">
        <v>535</v>
      </c>
      <c r="J41" s="237">
        <v>700</v>
      </c>
      <c r="K41" s="237">
        <v>620</v>
      </c>
      <c r="L41" s="237">
        <v>575</v>
      </c>
      <c r="M41" s="519" t="s">
        <v>102</v>
      </c>
      <c r="N41" s="519" t="s">
        <v>102</v>
      </c>
      <c r="O41" s="519" t="s">
        <v>102</v>
      </c>
      <c r="P41" s="519" t="s">
        <v>102</v>
      </c>
      <c r="Q41" s="520" t="s">
        <v>102</v>
      </c>
      <c r="R41" s="520" t="s">
        <v>102</v>
      </c>
      <c r="S41" s="520" t="s">
        <v>102</v>
      </c>
      <c r="T41" s="237">
        <v>1266</v>
      </c>
      <c r="U41" s="237">
        <v>1332</v>
      </c>
      <c r="V41" s="237">
        <v>1282</v>
      </c>
      <c r="W41" s="283"/>
      <c r="X41" s="237"/>
      <c r="Y41" s="283"/>
      <c r="Z41" s="283"/>
      <c r="AA41" s="237">
        <v>1136</v>
      </c>
      <c r="AB41" s="237">
        <v>1026.9740212727058</v>
      </c>
      <c r="AC41" s="237">
        <v>1105</v>
      </c>
      <c r="AD41" s="237">
        <v>1042.97</v>
      </c>
      <c r="AE41" s="237">
        <v>1039.6841352532745</v>
      </c>
      <c r="AF41" s="237">
        <v>1365</v>
      </c>
      <c r="AG41" s="237">
        <v>1078</v>
      </c>
      <c r="AH41" s="237">
        <v>909.71301953004001</v>
      </c>
      <c r="AI41" s="508">
        <v>1412.8970822474455</v>
      </c>
      <c r="AJ41" s="508">
        <v>1088</v>
      </c>
    </row>
    <row r="42" spans="2:48" s="266" customFormat="1" ht="14.25" x14ac:dyDescent="0.2">
      <c r="C42" s="515" t="s">
        <v>13</v>
      </c>
      <c r="D42" s="237"/>
      <c r="E42" s="237"/>
      <c r="F42" s="237"/>
      <c r="G42" s="237"/>
      <c r="H42" s="237">
        <v>105</v>
      </c>
      <c r="I42" s="237">
        <v>80</v>
      </c>
      <c r="J42" s="237">
        <v>165</v>
      </c>
      <c r="K42" s="237">
        <v>90</v>
      </c>
      <c r="L42" s="237">
        <v>130</v>
      </c>
      <c r="M42" s="519" t="s">
        <v>102</v>
      </c>
      <c r="N42" s="519" t="s">
        <v>102</v>
      </c>
      <c r="O42" s="519" t="s">
        <v>102</v>
      </c>
      <c r="P42" s="519" t="s">
        <v>102</v>
      </c>
      <c r="Q42" s="520" t="s">
        <v>102</v>
      </c>
      <c r="R42" s="520" t="s">
        <v>102</v>
      </c>
      <c r="S42" s="520" t="s">
        <v>102</v>
      </c>
      <c r="T42" s="237">
        <v>163</v>
      </c>
      <c r="U42" s="237">
        <v>179</v>
      </c>
      <c r="V42" s="237">
        <v>120</v>
      </c>
      <c r="W42" s="283"/>
      <c r="X42" s="237"/>
      <c r="Y42" s="283"/>
      <c r="Z42" s="283"/>
      <c r="AA42" s="237">
        <v>144</v>
      </c>
      <c r="AB42" s="237">
        <v>152.92987859438551</v>
      </c>
      <c r="AC42" s="237">
        <v>173</v>
      </c>
      <c r="AD42" s="237">
        <v>101.46</v>
      </c>
      <c r="AE42" s="237">
        <v>244.40891760172491</v>
      </c>
      <c r="AF42" s="237">
        <v>169</v>
      </c>
      <c r="AG42" s="237">
        <v>65</v>
      </c>
      <c r="AH42" s="237">
        <v>163.90082455753921</v>
      </c>
      <c r="AI42" s="508">
        <v>187.12889197814448</v>
      </c>
      <c r="AJ42" s="508">
        <v>306</v>
      </c>
      <c r="AL42" s="486"/>
      <c r="AM42" s="486"/>
      <c r="AN42" s="486"/>
      <c r="AO42" s="486"/>
      <c r="AP42" s="486"/>
      <c r="AQ42" s="486"/>
      <c r="AR42" s="486"/>
      <c r="AS42" s="486"/>
      <c r="AT42" s="486"/>
      <c r="AU42" s="486"/>
      <c r="AV42" s="486"/>
    </row>
    <row r="43" spans="2:48" s="266" customFormat="1" x14ac:dyDescent="0.2"/>
    <row r="44" spans="2:48" ht="14.25" x14ac:dyDescent="0.2">
      <c r="B44" s="278"/>
      <c r="C44" s="276" t="s">
        <v>544</v>
      </c>
      <c r="D44" s="282"/>
      <c r="E44" s="282">
        <v>2561</v>
      </c>
      <c r="F44" s="282">
        <v>2235</v>
      </c>
      <c r="G44" s="282">
        <v>2330</v>
      </c>
      <c r="H44" s="282">
        <f>SUM(H45:H46)</f>
        <v>2595</v>
      </c>
      <c r="I44" s="282">
        <f>SUM(I45:I46)</f>
        <v>2175</v>
      </c>
      <c r="J44" s="282">
        <f>SUM(J45:J46)</f>
        <v>3490</v>
      </c>
      <c r="K44" s="282">
        <f>SUM(K45:K45)</f>
        <v>1185</v>
      </c>
      <c r="L44" s="282">
        <f>SUM(L45:L45)</f>
        <v>1195</v>
      </c>
      <c r="M44" s="517">
        <v>3830</v>
      </c>
      <c r="N44" s="517">
        <v>4305</v>
      </c>
      <c r="O44" s="282">
        <v>4369</v>
      </c>
      <c r="P44" s="282"/>
      <c r="Q44" s="518" t="s">
        <v>102</v>
      </c>
      <c r="R44" s="282">
        <v>4984</v>
      </c>
      <c r="S44" s="518" t="s">
        <v>102</v>
      </c>
      <c r="T44" s="282">
        <f t="shared" ref="T44:Z44" si="11">SUM(T45:T45)</f>
        <v>2334</v>
      </c>
      <c r="U44" s="240">
        <f t="shared" si="11"/>
        <v>1952</v>
      </c>
      <c r="V44" s="240">
        <f>V45+V46</f>
        <v>5536</v>
      </c>
      <c r="W44" s="240">
        <f t="shared" si="11"/>
        <v>0</v>
      </c>
      <c r="X44" s="240">
        <f t="shared" si="11"/>
        <v>0</v>
      </c>
      <c r="Y44" s="240">
        <f t="shared" si="11"/>
        <v>0</v>
      </c>
      <c r="Z44" s="240">
        <f t="shared" si="11"/>
        <v>0</v>
      </c>
      <c r="AA44" s="240">
        <f>AA45+AA46</f>
        <v>4787</v>
      </c>
      <c r="AB44" s="240">
        <v>4742.5711800013851</v>
      </c>
      <c r="AC44" s="240">
        <v>4985</v>
      </c>
      <c r="AD44" s="240">
        <v>4828.3500000000004</v>
      </c>
      <c r="AE44" s="240">
        <v>4762.1689217961803</v>
      </c>
      <c r="AF44" s="240">
        <v>4812</v>
      </c>
      <c r="AG44" s="240">
        <v>5116</v>
      </c>
      <c r="AH44" s="240">
        <v>4279.1248539207627</v>
      </c>
      <c r="AI44" s="240">
        <v>6257.2451392613002</v>
      </c>
      <c r="AJ44" s="240">
        <v>6187</v>
      </c>
      <c r="AL44" s="266"/>
      <c r="AM44" s="266"/>
      <c r="AN44" s="266"/>
      <c r="AO44" s="266"/>
      <c r="AP44" s="266"/>
      <c r="AQ44" s="266"/>
      <c r="AR44" s="266"/>
      <c r="AS44" s="266"/>
      <c r="AT44" s="266"/>
      <c r="AU44" s="266"/>
      <c r="AV44" s="266"/>
    </row>
    <row r="45" spans="2:48" ht="14.25" x14ac:dyDescent="0.2">
      <c r="B45" s="278"/>
      <c r="C45" s="515" t="s">
        <v>12</v>
      </c>
      <c r="D45" s="237"/>
      <c r="E45" s="237"/>
      <c r="F45" s="237"/>
      <c r="G45" s="237"/>
      <c r="H45" s="237">
        <v>785</v>
      </c>
      <c r="I45" s="237">
        <v>465</v>
      </c>
      <c r="J45" s="237">
        <v>785</v>
      </c>
      <c r="K45" s="237">
        <v>1185</v>
      </c>
      <c r="L45" s="237">
        <v>1195</v>
      </c>
      <c r="M45" s="519" t="s">
        <v>102</v>
      </c>
      <c r="N45" s="519" t="s">
        <v>102</v>
      </c>
      <c r="O45" s="519" t="s">
        <v>102</v>
      </c>
      <c r="P45" s="519" t="s">
        <v>102</v>
      </c>
      <c r="Q45" s="520" t="s">
        <v>102</v>
      </c>
      <c r="R45" s="520" t="s">
        <v>102</v>
      </c>
      <c r="S45" s="520" t="s">
        <v>102</v>
      </c>
      <c r="T45" s="237">
        <v>2334</v>
      </c>
      <c r="U45" s="237">
        <f>706+1246</f>
        <v>1952</v>
      </c>
      <c r="V45" s="228">
        <v>1599</v>
      </c>
      <c r="W45" s="283"/>
      <c r="X45" s="237"/>
      <c r="Y45" s="283"/>
      <c r="Z45" s="283"/>
      <c r="AA45" s="228">
        <v>1428</v>
      </c>
      <c r="AB45" s="228">
        <v>1103.9842265267985</v>
      </c>
      <c r="AC45" s="228">
        <v>1478</v>
      </c>
      <c r="AD45" s="228">
        <v>1656.14</v>
      </c>
      <c r="AE45" s="228">
        <v>1444.2562602683006</v>
      </c>
      <c r="AF45" s="228">
        <v>1717</v>
      </c>
      <c r="AG45" s="228">
        <v>1712</v>
      </c>
      <c r="AH45" s="228">
        <v>1661.9628201115383</v>
      </c>
      <c r="AI45" s="508">
        <v>2653.4219839624398</v>
      </c>
      <c r="AJ45" s="508">
        <v>2389</v>
      </c>
    </row>
    <row r="46" spans="2:48" s="266" customFormat="1" ht="14.25" x14ac:dyDescent="0.2">
      <c r="C46" s="515" t="s">
        <v>13</v>
      </c>
      <c r="D46" s="237"/>
      <c r="E46" s="237"/>
      <c r="F46" s="237"/>
      <c r="G46" s="237"/>
      <c r="H46" s="237">
        <v>1810</v>
      </c>
      <c r="I46" s="237">
        <v>1710</v>
      </c>
      <c r="J46" s="237">
        <v>2705</v>
      </c>
      <c r="K46" s="237">
        <v>2635</v>
      </c>
      <c r="L46" s="237">
        <v>2390</v>
      </c>
      <c r="M46" s="519" t="s">
        <v>102</v>
      </c>
      <c r="N46" s="519" t="s">
        <v>102</v>
      </c>
      <c r="O46" s="519" t="s">
        <v>102</v>
      </c>
      <c r="P46" s="519" t="s">
        <v>102</v>
      </c>
      <c r="Q46" s="520" t="s">
        <v>102</v>
      </c>
      <c r="R46" s="520" t="s">
        <v>102</v>
      </c>
      <c r="S46" s="520" t="s">
        <v>102</v>
      </c>
      <c r="T46" s="237">
        <v>3432</v>
      </c>
      <c r="U46" s="237">
        <f>3123+39</f>
        <v>3162</v>
      </c>
      <c r="V46" s="228">
        <v>3937</v>
      </c>
      <c r="W46" s="283"/>
      <c r="X46" s="237"/>
      <c r="Y46" s="283"/>
      <c r="Z46" s="283"/>
      <c r="AA46" s="228">
        <v>3359</v>
      </c>
      <c r="AB46" s="228">
        <v>3638.5869534745862</v>
      </c>
      <c r="AC46" s="228">
        <v>3508</v>
      </c>
      <c r="AD46" s="228">
        <v>3172.21</v>
      </c>
      <c r="AE46" s="228">
        <v>3317.9126615278828</v>
      </c>
      <c r="AF46" s="228">
        <v>3095</v>
      </c>
      <c r="AG46" s="228">
        <v>3404</v>
      </c>
      <c r="AH46" s="228">
        <v>2617.1620338092257</v>
      </c>
      <c r="AI46" s="508">
        <v>3603.82315529886</v>
      </c>
      <c r="AJ46" s="508">
        <v>3798</v>
      </c>
      <c r="AL46" s="486"/>
      <c r="AM46" s="486"/>
      <c r="AN46" s="486"/>
      <c r="AO46" s="486"/>
      <c r="AP46" s="486"/>
      <c r="AQ46" s="486"/>
      <c r="AR46" s="486"/>
      <c r="AS46" s="486"/>
      <c r="AT46" s="486"/>
      <c r="AU46" s="486"/>
      <c r="AV46" s="486"/>
    </row>
    <row r="47" spans="2:48" s="266" customFormat="1" x14ac:dyDescent="0.2"/>
    <row r="48" spans="2:48" s="266" customFormat="1" hidden="1" x14ac:dyDescent="0.2">
      <c r="C48" s="525" t="s">
        <v>481</v>
      </c>
      <c r="AA48" s="526">
        <v>0</v>
      </c>
      <c r="AB48" s="526">
        <v>0</v>
      </c>
      <c r="AC48" s="285">
        <v>0</v>
      </c>
      <c r="AD48" s="526">
        <v>0</v>
      </c>
      <c r="AE48" s="526">
        <v>0</v>
      </c>
      <c r="AF48" s="526">
        <v>0</v>
      </c>
      <c r="AG48" s="526">
        <v>0</v>
      </c>
      <c r="AH48" s="526">
        <v>0</v>
      </c>
      <c r="AI48" s="526"/>
      <c r="AJ48" s="526"/>
    </row>
    <row r="49" spans="2:48" s="266" customFormat="1" hidden="1" x14ac:dyDescent="0.2">
      <c r="C49" s="527" t="s">
        <v>12</v>
      </c>
      <c r="AA49" s="526">
        <v>0</v>
      </c>
      <c r="AB49" s="526">
        <v>0</v>
      </c>
      <c r="AC49" s="526">
        <v>0</v>
      </c>
      <c r="AD49" s="526">
        <v>0</v>
      </c>
      <c r="AE49" s="526">
        <v>0</v>
      </c>
      <c r="AF49" s="526">
        <v>0</v>
      </c>
      <c r="AG49" s="526">
        <v>0</v>
      </c>
      <c r="AH49" s="526">
        <v>0</v>
      </c>
      <c r="AI49" s="526"/>
      <c r="AJ49" s="526"/>
    </row>
    <row r="50" spans="2:48" s="266" customFormat="1" hidden="1" x14ac:dyDescent="0.2">
      <c r="C50" s="527" t="s">
        <v>13</v>
      </c>
      <c r="AA50" s="526">
        <v>0</v>
      </c>
      <c r="AB50" s="526">
        <v>0</v>
      </c>
      <c r="AC50" s="284">
        <v>0</v>
      </c>
      <c r="AD50" s="526">
        <v>0</v>
      </c>
      <c r="AE50" s="526">
        <v>0</v>
      </c>
      <c r="AF50" s="526">
        <v>0</v>
      </c>
      <c r="AG50" s="526">
        <v>0</v>
      </c>
      <c r="AH50" s="526">
        <v>0</v>
      </c>
      <c r="AI50" s="526"/>
      <c r="AJ50" s="526"/>
    </row>
    <row r="51" spans="2:48" ht="14.25" x14ac:dyDescent="0.2">
      <c r="B51" s="278"/>
      <c r="C51" s="276" t="s">
        <v>82</v>
      </c>
      <c r="D51" s="268"/>
      <c r="E51" s="268"/>
      <c r="F51" s="268"/>
      <c r="G51" s="268"/>
      <c r="H51" s="268"/>
      <c r="I51" s="268"/>
      <c r="J51" s="268"/>
      <c r="K51" s="279" t="s">
        <v>102</v>
      </c>
      <c r="L51" s="279" t="s">
        <v>102</v>
      </c>
      <c r="M51" s="279" t="s">
        <v>102</v>
      </c>
      <c r="N51" s="517">
        <v>2</v>
      </c>
      <c r="O51" s="486">
        <v>10</v>
      </c>
      <c r="Q51" s="518" t="s">
        <v>102</v>
      </c>
      <c r="R51" s="486">
        <v>193</v>
      </c>
      <c r="S51" s="522"/>
      <c r="T51" s="522">
        <v>29</v>
      </c>
      <c r="U51" s="240">
        <f t="shared" ref="U51:AA51" si="12">(U52+U53)</f>
        <v>370</v>
      </c>
      <c r="V51" s="240">
        <f t="shared" si="12"/>
        <v>38</v>
      </c>
      <c r="W51" s="240">
        <f t="shared" si="12"/>
        <v>0</v>
      </c>
      <c r="X51" s="240">
        <f t="shared" si="12"/>
        <v>0</v>
      </c>
      <c r="Y51" s="240">
        <f t="shared" si="12"/>
        <v>0</v>
      </c>
      <c r="Z51" s="240">
        <f t="shared" si="12"/>
        <v>0</v>
      </c>
      <c r="AA51" s="240">
        <f t="shared" si="12"/>
        <v>64</v>
      </c>
      <c r="AB51" s="240">
        <v>234.60129201603422</v>
      </c>
      <c r="AC51" s="240">
        <v>270</v>
      </c>
      <c r="AD51" s="240">
        <v>20.190000000000001</v>
      </c>
      <c r="AE51" s="240">
        <v>379.89540987151412</v>
      </c>
      <c r="AF51" s="240">
        <v>164</v>
      </c>
      <c r="AG51" s="240">
        <v>287</v>
      </c>
      <c r="AH51" s="240">
        <v>117.9916754852424</v>
      </c>
      <c r="AI51" s="240">
        <v>102.08951193936551</v>
      </c>
      <c r="AJ51" s="240">
        <v>449</v>
      </c>
      <c r="AL51" s="266"/>
      <c r="AM51" s="266"/>
      <c r="AN51" s="266"/>
      <c r="AO51" s="266"/>
      <c r="AP51" s="266"/>
      <c r="AQ51" s="266"/>
      <c r="AR51" s="266"/>
      <c r="AS51" s="266"/>
      <c r="AT51" s="266"/>
      <c r="AU51" s="266"/>
      <c r="AV51" s="266"/>
    </row>
    <row r="52" spans="2:48" ht="14.25" x14ac:dyDescent="0.2">
      <c r="B52" s="278"/>
      <c r="C52" s="515" t="s">
        <v>12</v>
      </c>
      <c r="D52" s="237"/>
      <c r="E52" s="237"/>
      <c r="F52" s="237"/>
      <c r="G52" s="237"/>
      <c r="H52" s="237"/>
      <c r="I52" s="237"/>
      <c r="J52" s="237"/>
      <c r="K52" s="519" t="s">
        <v>102</v>
      </c>
      <c r="L52" s="519" t="s">
        <v>102</v>
      </c>
      <c r="M52" s="519" t="s">
        <v>102</v>
      </c>
      <c r="N52" s="519" t="s">
        <v>102</v>
      </c>
      <c r="O52" s="519" t="s">
        <v>102</v>
      </c>
      <c r="P52" s="283"/>
      <c r="Q52" s="520" t="s">
        <v>102</v>
      </c>
      <c r="R52" s="520" t="s">
        <v>102</v>
      </c>
      <c r="S52" s="520" t="s">
        <v>102</v>
      </c>
      <c r="T52" s="520" t="s">
        <v>102</v>
      </c>
      <c r="U52" s="236">
        <v>208</v>
      </c>
      <c r="V52" s="236">
        <v>19</v>
      </c>
      <c r="W52" s="283"/>
      <c r="X52" s="237"/>
      <c r="Y52" s="283"/>
      <c r="Z52" s="283"/>
      <c r="AA52" s="236">
        <v>34</v>
      </c>
      <c r="AB52" s="236">
        <v>100.09219933383861</v>
      </c>
      <c r="AC52" s="236">
        <v>146</v>
      </c>
      <c r="AD52" s="236">
        <v>0</v>
      </c>
      <c r="AE52" s="236">
        <v>187.52009477286418</v>
      </c>
      <c r="AF52" s="236">
        <v>99</v>
      </c>
      <c r="AG52" s="236">
        <v>197</v>
      </c>
      <c r="AH52" s="236">
        <v>47.518550474546998</v>
      </c>
      <c r="AI52" s="508">
        <v>52.749769159741398</v>
      </c>
      <c r="AJ52" s="508">
        <v>150</v>
      </c>
    </row>
    <row r="53" spans="2:48" ht="14.25" x14ac:dyDescent="0.2">
      <c r="B53" s="278"/>
      <c r="C53" s="515" t="s">
        <v>13</v>
      </c>
      <c r="D53" s="237"/>
      <c r="E53" s="237"/>
      <c r="F53" s="237"/>
      <c r="G53" s="237"/>
      <c r="H53" s="237"/>
      <c r="I53" s="237"/>
      <c r="J53" s="528"/>
      <c r="K53" s="519" t="s">
        <v>102</v>
      </c>
      <c r="L53" s="519" t="s">
        <v>102</v>
      </c>
      <c r="M53" s="519" t="s">
        <v>102</v>
      </c>
      <c r="N53" s="519" t="s">
        <v>102</v>
      </c>
      <c r="O53" s="519" t="s">
        <v>102</v>
      </c>
      <c r="P53" s="283"/>
      <c r="Q53" s="520" t="s">
        <v>102</v>
      </c>
      <c r="R53" s="520" t="s">
        <v>102</v>
      </c>
      <c r="S53" s="520" t="s">
        <v>102</v>
      </c>
      <c r="T53" s="520" t="s">
        <v>102</v>
      </c>
      <c r="U53" s="236">
        <v>162</v>
      </c>
      <c r="V53" s="236">
        <v>19</v>
      </c>
      <c r="W53" s="283"/>
      <c r="X53" s="237"/>
      <c r="Y53" s="283"/>
      <c r="Z53" s="283"/>
      <c r="AA53" s="236">
        <v>30</v>
      </c>
      <c r="AB53" s="236">
        <v>134.50909268219561</v>
      </c>
      <c r="AC53" s="236">
        <v>124</v>
      </c>
      <c r="AD53" s="236">
        <v>20.190000000000001</v>
      </c>
      <c r="AE53" s="236">
        <v>192.37531509865002</v>
      </c>
      <c r="AF53" s="236">
        <v>65</v>
      </c>
      <c r="AG53" s="236">
        <v>91</v>
      </c>
      <c r="AH53" s="236">
        <v>70.473125010695398</v>
      </c>
      <c r="AI53" s="508">
        <v>49.339742779624103</v>
      </c>
      <c r="AJ53" s="508">
        <v>299</v>
      </c>
    </row>
    <row r="54" spans="2:48" x14ac:dyDescent="0.2">
      <c r="B54" s="286"/>
      <c r="C54" s="242"/>
      <c r="D54" s="242"/>
      <c r="E54" s="242"/>
      <c r="F54" s="242"/>
      <c r="G54" s="242"/>
      <c r="H54" s="242"/>
      <c r="I54" s="242"/>
      <c r="J54" s="242"/>
      <c r="K54" s="242"/>
      <c r="L54" s="242"/>
      <c r="M54" s="242"/>
      <c r="N54" s="242"/>
      <c r="O54" s="242"/>
      <c r="P54" s="242"/>
      <c r="Q54" s="242"/>
      <c r="R54" s="242"/>
      <c r="S54" s="242"/>
      <c r="T54" s="242"/>
      <c r="U54" s="242"/>
      <c r="V54" s="242"/>
      <c r="W54" s="242"/>
      <c r="X54" s="529"/>
      <c r="Y54" s="242"/>
      <c r="Z54" s="242"/>
      <c r="AA54" s="242"/>
      <c r="AB54" s="242"/>
      <c r="AC54" s="242"/>
      <c r="AD54" s="242"/>
      <c r="AE54" s="242"/>
      <c r="AF54" s="242"/>
      <c r="AG54" s="242"/>
      <c r="AH54" s="242"/>
      <c r="AI54" s="242"/>
      <c r="AJ54" s="242"/>
    </row>
    <row r="55" spans="2:48" x14ac:dyDescent="0.2">
      <c r="B55" s="286"/>
      <c r="C55" s="65"/>
      <c r="D55" s="65"/>
      <c r="E55" s="65"/>
      <c r="F55" s="65"/>
      <c r="G55" s="65"/>
      <c r="H55" s="65"/>
      <c r="I55" s="65"/>
      <c r="J55" s="65"/>
      <c r="K55" s="65"/>
      <c r="L55" s="65"/>
      <c r="M55" s="65"/>
      <c r="N55" s="65"/>
      <c r="O55" s="65"/>
      <c r="P55" s="65"/>
      <c r="Q55" s="65"/>
      <c r="R55" s="65"/>
      <c r="S55" s="65"/>
      <c r="T55" s="65"/>
      <c r="U55" s="65"/>
      <c r="V55" s="65"/>
      <c r="W55" s="65"/>
      <c r="X55" s="530"/>
      <c r="Y55" s="65"/>
      <c r="Z55" s="65"/>
      <c r="AA55" s="65"/>
      <c r="AB55" s="65"/>
      <c r="AC55" s="65"/>
    </row>
    <row r="56" spans="2:48" ht="14.25" x14ac:dyDescent="0.2">
      <c r="B56" s="287"/>
      <c r="C56" s="235" t="s">
        <v>434</v>
      </c>
      <c r="D56" s="288"/>
      <c r="F56" s="289"/>
      <c r="G56" s="290"/>
      <c r="H56" s="78"/>
      <c r="I56" s="78"/>
      <c r="J56" s="79"/>
      <c r="K56" s="60"/>
      <c r="L56" s="278"/>
      <c r="M56" s="278"/>
      <c r="N56" s="278"/>
      <c r="V56" s="278"/>
      <c r="W56" s="278"/>
      <c r="Y56" s="282"/>
      <c r="Z56" s="282"/>
    </row>
    <row r="57" spans="2:48" ht="14.25" x14ac:dyDescent="0.2">
      <c r="B57" s="287"/>
      <c r="D57" s="278"/>
      <c r="E57" s="278"/>
      <c r="F57" s="278"/>
      <c r="G57" s="278"/>
      <c r="H57" s="278"/>
      <c r="I57" s="278"/>
      <c r="J57" s="278"/>
      <c r="K57" s="278"/>
      <c r="L57" s="278"/>
      <c r="M57" s="278"/>
      <c r="N57" s="278"/>
      <c r="V57" s="278"/>
      <c r="W57" s="278"/>
      <c r="Y57" s="282"/>
      <c r="Z57" s="282"/>
    </row>
    <row r="58" spans="2:48" x14ac:dyDescent="0.2">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291"/>
    </row>
    <row r="59" spans="2:48" x14ac:dyDescent="0.2">
      <c r="B59" s="278"/>
      <c r="C59" s="278"/>
      <c r="D59" s="278"/>
      <c r="E59" s="278"/>
      <c r="F59" s="278"/>
      <c r="G59" s="278"/>
      <c r="H59" s="278"/>
      <c r="I59" s="278"/>
      <c r="J59" s="278"/>
      <c r="K59" s="278"/>
      <c r="L59" s="278"/>
      <c r="M59" s="278"/>
      <c r="N59" s="278"/>
      <c r="V59" s="278"/>
      <c r="W59" s="278"/>
      <c r="Y59" s="278"/>
      <c r="Z59" s="278"/>
    </row>
    <row r="60" spans="2:48" x14ac:dyDescent="0.2">
      <c r="B60" s="278"/>
      <c r="C60" s="278"/>
      <c r="D60" s="278"/>
      <c r="E60" s="278"/>
      <c r="F60" s="278"/>
      <c r="G60" s="278"/>
      <c r="H60" s="278"/>
      <c r="I60" s="278"/>
      <c r="J60" s="278"/>
      <c r="K60" s="278"/>
      <c r="L60" s="278"/>
      <c r="M60" s="278"/>
      <c r="N60" s="278"/>
      <c r="V60" s="278"/>
      <c r="W60" s="278"/>
      <c r="Y60" s="278"/>
      <c r="Z60" s="278"/>
    </row>
    <row r="61" spans="2:48" x14ac:dyDescent="0.2">
      <c r="B61" s="278"/>
      <c r="C61" s="278"/>
      <c r="D61" s="278"/>
      <c r="E61" s="278"/>
      <c r="F61" s="278"/>
      <c r="G61" s="278"/>
      <c r="H61" s="278"/>
      <c r="I61" s="278"/>
      <c r="J61" s="278"/>
      <c r="K61" s="278"/>
      <c r="L61" s="278"/>
      <c r="M61" s="278"/>
      <c r="N61" s="278"/>
      <c r="V61" s="278"/>
      <c r="W61" s="278"/>
      <c r="Y61" s="278"/>
      <c r="Z61" s="278"/>
    </row>
    <row r="62" spans="2:48" x14ac:dyDescent="0.2">
      <c r="B62" s="278"/>
      <c r="C62" s="278"/>
      <c r="D62" s="278"/>
      <c r="E62" s="278"/>
      <c r="F62" s="278"/>
      <c r="G62" s="278"/>
      <c r="H62" s="278"/>
      <c r="I62" s="278"/>
      <c r="J62" s="278"/>
      <c r="K62" s="278"/>
      <c r="L62" s="278"/>
      <c r="M62" s="278"/>
      <c r="N62" s="278"/>
      <c r="V62" s="278"/>
      <c r="W62" s="278"/>
      <c r="Y62" s="278"/>
      <c r="Z62" s="278"/>
    </row>
    <row r="63" spans="2:48" x14ac:dyDescent="0.2">
      <c r="B63" s="278"/>
      <c r="C63" s="278"/>
      <c r="D63" s="278"/>
      <c r="E63" s="278"/>
      <c r="F63" s="278"/>
      <c r="G63" s="278"/>
      <c r="H63" s="278"/>
      <c r="I63" s="278"/>
      <c r="J63" s="278"/>
      <c r="K63" s="278"/>
      <c r="L63" s="278"/>
      <c r="M63" s="278"/>
      <c r="N63" s="278"/>
      <c r="V63" s="278"/>
      <c r="W63" s="278"/>
      <c r="Y63" s="278"/>
      <c r="Z63" s="278"/>
    </row>
    <row r="64" spans="2:48" x14ac:dyDescent="0.2">
      <c r="B64" s="278"/>
      <c r="C64" s="278"/>
      <c r="D64" s="278"/>
      <c r="E64" s="278"/>
      <c r="F64" s="278"/>
      <c r="G64" s="278"/>
      <c r="H64" s="278"/>
      <c r="I64" s="278"/>
      <c r="J64" s="278"/>
      <c r="K64" s="278"/>
      <c r="L64" s="278"/>
      <c r="M64" s="278"/>
      <c r="N64" s="278"/>
      <c r="V64" s="278"/>
      <c r="W64" s="278"/>
      <c r="Y64" s="278"/>
      <c r="Z64" s="278"/>
    </row>
    <row r="65" spans="2:26" x14ac:dyDescent="0.2">
      <c r="B65" s="278"/>
      <c r="C65" s="278"/>
      <c r="D65" s="278"/>
      <c r="E65" s="278"/>
      <c r="F65" s="278"/>
      <c r="G65" s="278"/>
      <c r="H65" s="278"/>
      <c r="I65" s="278"/>
      <c r="J65" s="278"/>
      <c r="K65" s="278"/>
      <c r="L65" s="278"/>
      <c r="M65" s="278"/>
      <c r="N65" s="278"/>
      <c r="V65" s="278"/>
      <c r="W65" s="278"/>
      <c r="Y65" s="278"/>
      <c r="Z65" s="278"/>
    </row>
    <row r="66" spans="2:26" x14ac:dyDescent="0.2">
      <c r="B66" s="278"/>
      <c r="C66" s="278"/>
      <c r="D66" s="278"/>
      <c r="E66" s="278"/>
      <c r="F66" s="278"/>
      <c r="G66" s="278"/>
      <c r="H66" s="278"/>
      <c r="I66" s="278"/>
      <c r="J66" s="278"/>
      <c r="K66" s="278"/>
      <c r="L66" s="278"/>
      <c r="M66" s="278"/>
      <c r="N66" s="278"/>
      <c r="V66" s="278"/>
      <c r="W66" s="278"/>
      <c r="Y66" s="278"/>
      <c r="Z66" s="278"/>
    </row>
    <row r="67" spans="2:26" x14ac:dyDescent="0.2">
      <c r="B67" s="278"/>
      <c r="C67" s="278"/>
      <c r="D67" s="278"/>
      <c r="E67" s="278"/>
      <c r="F67" s="278"/>
      <c r="G67" s="278"/>
      <c r="H67" s="278"/>
      <c r="I67" s="278"/>
      <c r="J67" s="278"/>
      <c r="K67" s="278"/>
      <c r="L67" s="278"/>
      <c r="M67" s="278"/>
      <c r="N67" s="278"/>
      <c r="V67" s="278"/>
      <c r="W67" s="278"/>
      <c r="Y67" s="278"/>
      <c r="Z67" s="278"/>
    </row>
    <row r="68" spans="2:26" x14ac:dyDescent="0.2">
      <c r="B68" s="278"/>
      <c r="C68" s="278"/>
      <c r="D68" s="278"/>
      <c r="E68" s="278"/>
      <c r="F68" s="278"/>
      <c r="G68" s="278"/>
      <c r="H68" s="278"/>
      <c r="I68" s="278"/>
      <c r="J68" s="278"/>
      <c r="K68" s="278"/>
      <c r="L68" s="278"/>
      <c r="M68" s="278"/>
      <c r="N68" s="278"/>
      <c r="V68" s="278"/>
      <c r="W68" s="278"/>
      <c r="Y68" s="278"/>
      <c r="Z68" s="278"/>
    </row>
    <row r="69" spans="2:26" x14ac:dyDescent="0.2">
      <c r="B69" s="278"/>
      <c r="C69" s="278"/>
      <c r="D69" s="278"/>
      <c r="E69" s="278"/>
      <c r="F69" s="278"/>
      <c r="G69" s="278"/>
      <c r="H69" s="278"/>
      <c r="I69" s="278"/>
      <c r="J69" s="278"/>
      <c r="K69" s="278"/>
      <c r="L69" s="278"/>
      <c r="M69" s="278"/>
      <c r="N69" s="278"/>
      <c r="V69" s="278"/>
      <c r="W69" s="278"/>
      <c r="Y69" s="278"/>
      <c r="Z69" s="278"/>
    </row>
    <row r="70" spans="2:26" x14ac:dyDescent="0.2">
      <c r="B70" s="278"/>
      <c r="C70" s="278"/>
      <c r="D70" s="278"/>
      <c r="E70" s="278"/>
      <c r="F70" s="278"/>
      <c r="G70" s="278"/>
      <c r="H70" s="278"/>
      <c r="I70" s="278"/>
      <c r="J70" s="278"/>
      <c r="K70" s="278"/>
      <c r="L70" s="278"/>
      <c r="M70" s="278"/>
      <c r="N70" s="278"/>
      <c r="V70" s="278"/>
      <c r="W70" s="278"/>
      <c r="Y70" s="278"/>
      <c r="Z70" s="278"/>
    </row>
    <row r="71" spans="2:26" x14ac:dyDescent="0.2">
      <c r="B71" s="278"/>
      <c r="C71" s="278"/>
      <c r="D71" s="278"/>
      <c r="E71" s="278"/>
      <c r="F71" s="278"/>
      <c r="G71" s="278"/>
      <c r="H71" s="278"/>
      <c r="I71" s="278"/>
      <c r="J71" s="278"/>
      <c r="K71" s="278"/>
      <c r="L71" s="278"/>
      <c r="M71" s="278"/>
      <c r="N71" s="278"/>
      <c r="V71" s="278"/>
      <c r="W71" s="278"/>
      <c r="Y71" s="278"/>
      <c r="Z71" s="278"/>
    </row>
    <row r="72" spans="2:26" x14ac:dyDescent="0.2">
      <c r="B72" s="278"/>
      <c r="C72" s="278"/>
      <c r="D72" s="278"/>
      <c r="E72" s="278"/>
      <c r="F72" s="278"/>
      <c r="G72" s="278"/>
      <c r="H72" s="278"/>
      <c r="I72" s="278"/>
      <c r="J72" s="278"/>
      <c r="K72" s="278"/>
      <c r="L72" s="278"/>
      <c r="M72" s="278"/>
      <c r="N72" s="278"/>
      <c r="V72" s="278"/>
      <c r="W72" s="278"/>
      <c r="Y72" s="278"/>
      <c r="Z72" s="278"/>
    </row>
    <row r="73" spans="2:26" x14ac:dyDescent="0.2">
      <c r="B73" s="278"/>
      <c r="C73" s="278"/>
      <c r="D73" s="278"/>
      <c r="E73" s="278"/>
      <c r="F73" s="278"/>
      <c r="G73" s="278"/>
      <c r="H73" s="278"/>
      <c r="I73" s="278"/>
      <c r="J73" s="278"/>
      <c r="K73" s="278"/>
      <c r="L73" s="278"/>
      <c r="M73" s="278"/>
      <c r="N73" s="278"/>
      <c r="V73" s="278"/>
      <c r="W73" s="278"/>
      <c r="Y73" s="278"/>
      <c r="Z73" s="278"/>
    </row>
    <row r="74" spans="2:26" x14ac:dyDescent="0.2">
      <c r="B74" s="278"/>
      <c r="C74" s="278"/>
      <c r="D74" s="278"/>
      <c r="E74" s="278"/>
      <c r="F74" s="278"/>
      <c r="G74" s="278"/>
      <c r="H74" s="278"/>
      <c r="I74" s="278"/>
      <c r="J74" s="278"/>
      <c r="K74" s="278"/>
      <c r="L74" s="278"/>
      <c r="M74" s="278"/>
      <c r="N74" s="278"/>
      <c r="V74" s="278"/>
      <c r="W74" s="278"/>
      <c r="Y74" s="278"/>
      <c r="Z74" s="278"/>
    </row>
    <row r="75" spans="2:26" x14ac:dyDescent="0.2">
      <c r="B75" s="278"/>
      <c r="C75" s="278"/>
      <c r="D75" s="278"/>
      <c r="E75" s="278"/>
      <c r="F75" s="278"/>
      <c r="G75" s="278"/>
      <c r="H75" s="278"/>
      <c r="I75" s="278"/>
      <c r="J75" s="278"/>
      <c r="K75" s="278"/>
      <c r="L75" s="278"/>
      <c r="M75" s="278"/>
      <c r="N75" s="278"/>
      <c r="V75" s="278"/>
      <c r="W75" s="278"/>
      <c r="Y75" s="278"/>
      <c r="Z75" s="278"/>
    </row>
    <row r="76" spans="2:26" x14ac:dyDescent="0.2">
      <c r="B76" s="278"/>
      <c r="C76" s="278"/>
      <c r="D76" s="278"/>
      <c r="E76" s="278"/>
      <c r="F76" s="278"/>
      <c r="G76" s="278"/>
      <c r="H76" s="278"/>
      <c r="I76" s="278"/>
      <c r="J76" s="278"/>
      <c r="K76" s="278"/>
      <c r="L76" s="278"/>
      <c r="M76" s="278"/>
      <c r="N76" s="278"/>
      <c r="V76" s="278"/>
      <c r="W76" s="278"/>
      <c r="Y76" s="278"/>
      <c r="Z76" s="278"/>
    </row>
    <row r="77" spans="2:26" x14ac:dyDescent="0.2">
      <c r="B77" s="278"/>
      <c r="C77" s="278"/>
      <c r="D77" s="278"/>
      <c r="E77" s="278"/>
      <c r="F77" s="278"/>
      <c r="G77" s="278"/>
      <c r="H77" s="278"/>
      <c r="I77" s="278"/>
      <c r="J77" s="278"/>
      <c r="K77" s="278"/>
      <c r="L77" s="278"/>
      <c r="M77" s="278"/>
      <c r="N77" s="278"/>
      <c r="V77" s="278"/>
      <c r="W77" s="278"/>
      <c r="Y77" s="278"/>
      <c r="Z77" s="278"/>
    </row>
    <row r="78" spans="2:26" x14ac:dyDescent="0.2">
      <c r="B78" s="278"/>
      <c r="C78" s="278"/>
      <c r="D78" s="278"/>
      <c r="E78" s="278"/>
      <c r="F78" s="278"/>
      <c r="G78" s="278"/>
      <c r="H78" s="278"/>
      <c r="I78" s="278"/>
      <c r="J78" s="278"/>
      <c r="K78" s="278"/>
      <c r="L78" s="278"/>
      <c r="M78" s="278"/>
      <c r="N78" s="278"/>
      <c r="V78" s="278"/>
      <c r="W78" s="278"/>
      <c r="Y78" s="278"/>
      <c r="Z78" s="278"/>
    </row>
    <row r="79" spans="2:26" x14ac:dyDescent="0.2">
      <c r="B79" s="278"/>
      <c r="C79" s="278"/>
      <c r="D79" s="278"/>
      <c r="E79" s="278"/>
      <c r="F79" s="278"/>
      <c r="G79" s="278"/>
      <c r="H79" s="278"/>
      <c r="I79" s="278"/>
      <c r="J79" s="278"/>
      <c r="K79" s="278"/>
      <c r="L79" s="278"/>
      <c r="M79" s="278"/>
      <c r="N79" s="278"/>
      <c r="V79" s="278"/>
      <c r="W79" s="278"/>
      <c r="Y79" s="278"/>
      <c r="Z79" s="278"/>
    </row>
    <row r="80" spans="2:26" x14ac:dyDescent="0.2">
      <c r="B80" s="278"/>
      <c r="C80" s="278"/>
      <c r="D80" s="278"/>
      <c r="E80" s="278"/>
      <c r="F80" s="278"/>
      <c r="G80" s="278"/>
      <c r="H80" s="278"/>
      <c r="I80" s="278"/>
      <c r="J80" s="278"/>
      <c r="K80" s="278"/>
      <c r="L80" s="278"/>
      <c r="M80" s="278"/>
      <c r="N80" s="278"/>
      <c r="V80" s="278"/>
      <c r="W80" s="278"/>
      <c r="Y80" s="278"/>
      <c r="Z80" s="278"/>
    </row>
    <row r="81" spans="2:26" x14ac:dyDescent="0.2">
      <c r="B81" s="278"/>
      <c r="C81" s="278"/>
      <c r="D81" s="278"/>
      <c r="E81" s="278"/>
      <c r="F81" s="278"/>
      <c r="G81" s="278"/>
      <c r="H81" s="278"/>
      <c r="I81" s="278"/>
      <c r="J81" s="278"/>
      <c r="K81" s="278"/>
      <c r="L81" s="278"/>
      <c r="M81" s="278"/>
      <c r="N81" s="278"/>
      <c r="V81" s="278"/>
      <c r="W81" s="278"/>
      <c r="Y81" s="278"/>
      <c r="Z81" s="278"/>
    </row>
    <row r="82" spans="2:26" x14ac:dyDescent="0.2">
      <c r="B82" s="278"/>
      <c r="C82" s="278"/>
      <c r="D82" s="278"/>
      <c r="E82" s="278"/>
      <c r="F82" s="278"/>
      <c r="G82" s="278"/>
      <c r="H82" s="278"/>
      <c r="I82" s="278"/>
      <c r="J82" s="278"/>
      <c r="K82" s="278"/>
      <c r="L82" s="278"/>
      <c r="M82" s="278"/>
      <c r="N82" s="278"/>
      <c r="V82" s="278"/>
      <c r="W82" s="278"/>
      <c r="Y82" s="278"/>
      <c r="Z82" s="278"/>
    </row>
    <row r="83" spans="2:26" x14ac:dyDescent="0.2">
      <c r="B83" s="278"/>
      <c r="C83" s="278"/>
      <c r="D83" s="278"/>
      <c r="E83" s="278"/>
      <c r="F83" s="278"/>
      <c r="G83" s="278"/>
      <c r="H83" s="278"/>
      <c r="I83" s="278"/>
      <c r="J83" s="278"/>
      <c r="K83" s="278"/>
      <c r="L83" s="278"/>
      <c r="M83" s="278"/>
      <c r="N83" s="278"/>
      <c r="V83" s="278"/>
      <c r="W83" s="278"/>
      <c r="Y83" s="278"/>
      <c r="Z83" s="278"/>
    </row>
    <row r="84" spans="2:26" x14ac:dyDescent="0.2">
      <c r="B84" s="278"/>
      <c r="C84" s="278"/>
      <c r="D84" s="278"/>
      <c r="E84" s="278"/>
      <c r="F84" s="278"/>
      <c r="G84" s="278"/>
      <c r="H84" s="278"/>
      <c r="I84" s="278"/>
      <c r="J84" s="278"/>
      <c r="K84" s="278"/>
      <c r="L84" s="278"/>
      <c r="M84" s="278"/>
      <c r="N84" s="278"/>
      <c r="V84" s="278"/>
      <c r="W84" s="278"/>
      <c r="Y84" s="278"/>
      <c r="Z84" s="278"/>
    </row>
    <row r="85" spans="2:26" x14ac:dyDescent="0.2">
      <c r="B85" s="278"/>
      <c r="C85" s="278"/>
      <c r="D85" s="278"/>
      <c r="E85" s="278"/>
      <c r="F85" s="278"/>
      <c r="G85" s="278"/>
      <c r="H85" s="278"/>
      <c r="I85" s="278"/>
      <c r="J85" s="278"/>
      <c r="K85" s="278"/>
      <c r="L85" s="278"/>
      <c r="M85" s="278"/>
      <c r="N85" s="278"/>
      <c r="V85" s="278"/>
      <c r="W85" s="278"/>
      <c r="Y85" s="278"/>
      <c r="Z85" s="278"/>
    </row>
    <row r="86" spans="2:26" x14ac:dyDescent="0.2">
      <c r="B86" s="278"/>
      <c r="C86" s="278"/>
      <c r="D86" s="278"/>
      <c r="E86" s="278"/>
      <c r="F86" s="278"/>
      <c r="G86" s="278"/>
      <c r="H86" s="278"/>
      <c r="I86" s="278"/>
      <c r="J86" s="278"/>
      <c r="K86" s="278"/>
      <c r="L86" s="278"/>
      <c r="M86" s="278"/>
      <c r="N86" s="278"/>
      <c r="V86" s="278"/>
      <c r="W86" s="278"/>
      <c r="Y86" s="278"/>
      <c r="Z86" s="278"/>
    </row>
    <row r="87" spans="2:26" x14ac:dyDescent="0.2">
      <c r="B87" s="278"/>
      <c r="C87" s="278"/>
      <c r="D87" s="278"/>
      <c r="E87" s="278"/>
      <c r="F87" s="278"/>
      <c r="G87" s="278"/>
      <c r="H87" s="278"/>
      <c r="I87" s="278"/>
      <c r="J87" s="278"/>
      <c r="K87" s="278"/>
      <c r="L87" s="278"/>
      <c r="M87" s="278"/>
      <c r="N87" s="278"/>
      <c r="V87" s="278"/>
      <c r="W87" s="278"/>
      <c r="Y87" s="278"/>
      <c r="Z87" s="278"/>
    </row>
    <row r="88" spans="2:26" x14ac:dyDescent="0.2">
      <c r="B88" s="278"/>
      <c r="C88" s="278"/>
      <c r="D88" s="278"/>
      <c r="E88" s="278"/>
      <c r="F88" s="278"/>
      <c r="G88" s="278"/>
      <c r="H88" s="278"/>
      <c r="I88" s="278"/>
      <c r="J88" s="278"/>
      <c r="K88" s="278"/>
      <c r="L88" s="278"/>
      <c r="M88" s="278"/>
      <c r="N88" s="278"/>
      <c r="V88" s="278"/>
      <c r="W88" s="278"/>
      <c r="Y88" s="278"/>
      <c r="Z88" s="278"/>
    </row>
    <row r="89" spans="2:26" x14ac:dyDescent="0.2">
      <c r="B89" s="278"/>
      <c r="C89" s="278"/>
      <c r="D89" s="278"/>
      <c r="E89" s="278"/>
      <c r="F89" s="278"/>
      <c r="G89" s="278"/>
      <c r="H89" s="278"/>
      <c r="I89" s="278"/>
      <c r="J89" s="278"/>
      <c r="K89" s="278"/>
      <c r="L89" s="278"/>
      <c r="M89" s="278"/>
      <c r="N89" s="278"/>
      <c r="V89" s="278"/>
      <c r="W89" s="278"/>
      <c r="Y89" s="278"/>
      <c r="Z89" s="278"/>
    </row>
    <row r="90" spans="2:26" x14ac:dyDescent="0.2">
      <c r="B90" s="278"/>
      <c r="C90" s="278"/>
      <c r="D90" s="278"/>
      <c r="E90" s="278"/>
      <c r="F90" s="278"/>
      <c r="G90" s="278"/>
      <c r="H90" s="278"/>
      <c r="I90" s="278"/>
      <c r="J90" s="278"/>
      <c r="K90" s="278"/>
      <c r="L90" s="278"/>
      <c r="M90" s="278"/>
      <c r="N90" s="278"/>
      <c r="V90" s="278"/>
      <c r="W90" s="278"/>
      <c r="Y90" s="278"/>
      <c r="Z90" s="278"/>
    </row>
    <row r="91" spans="2:26" x14ac:dyDescent="0.2">
      <c r="B91" s="278"/>
      <c r="C91" s="278"/>
      <c r="D91" s="278"/>
      <c r="E91" s="278"/>
      <c r="F91" s="278"/>
      <c r="G91" s="278"/>
      <c r="H91" s="278"/>
      <c r="I91" s="278"/>
      <c r="J91" s="278"/>
      <c r="K91" s="278"/>
      <c r="L91" s="278"/>
      <c r="M91" s="278"/>
      <c r="N91" s="278"/>
      <c r="V91" s="278"/>
      <c r="W91" s="278"/>
      <c r="Y91" s="278"/>
      <c r="Z91" s="278"/>
    </row>
    <row r="92" spans="2:26" x14ac:dyDescent="0.2">
      <c r="B92" s="278"/>
      <c r="C92" s="278"/>
      <c r="D92" s="278"/>
      <c r="E92" s="278"/>
      <c r="F92" s="278"/>
      <c r="G92" s="278"/>
      <c r="H92" s="278"/>
      <c r="I92" s="278"/>
      <c r="J92" s="278"/>
      <c r="K92" s="278"/>
      <c r="L92" s="278"/>
      <c r="M92" s="278"/>
      <c r="N92" s="278"/>
      <c r="V92" s="278"/>
      <c r="W92" s="278"/>
      <c r="Y92" s="278"/>
      <c r="Z92" s="278"/>
    </row>
    <row r="93" spans="2:26" x14ac:dyDescent="0.2">
      <c r="B93" s="278"/>
      <c r="C93" s="278"/>
      <c r="D93" s="278"/>
      <c r="E93" s="278"/>
      <c r="F93" s="278"/>
      <c r="G93" s="278"/>
      <c r="H93" s="278"/>
      <c r="I93" s="278"/>
      <c r="J93" s="278"/>
      <c r="K93" s="278"/>
      <c r="L93" s="278"/>
      <c r="M93" s="278"/>
      <c r="N93" s="278"/>
      <c r="V93" s="278"/>
      <c r="W93" s="278"/>
      <c r="Y93" s="278"/>
      <c r="Z93" s="278"/>
    </row>
    <row r="94" spans="2:26" x14ac:dyDescent="0.2">
      <c r="B94" s="278"/>
      <c r="C94" s="278"/>
      <c r="D94" s="278"/>
      <c r="E94" s="278"/>
      <c r="F94" s="278"/>
      <c r="G94" s="278"/>
      <c r="H94" s="278"/>
      <c r="I94" s="278"/>
      <c r="J94" s="278"/>
      <c r="K94" s="278"/>
      <c r="L94" s="278"/>
      <c r="M94" s="278"/>
      <c r="N94" s="278"/>
      <c r="V94" s="278"/>
      <c r="W94" s="278"/>
      <c r="Y94" s="278"/>
      <c r="Z94" s="278"/>
    </row>
    <row r="95" spans="2:26" x14ac:dyDescent="0.2">
      <c r="B95" s="278"/>
      <c r="C95" s="278"/>
      <c r="D95" s="278"/>
      <c r="E95" s="278"/>
      <c r="F95" s="278"/>
      <c r="G95" s="278"/>
      <c r="H95" s="278"/>
      <c r="I95" s="278"/>
      <c r="J95" s="278"/>
      <c r="K95" s="278"/>
      <c r="L95" s="278"/>
      <c r="M95" s="278"/>
      <c r="N95" s="278"/>
      <c r="V95" s="278"/>
      <c r="W95" s="278"/>
      <c r="Y95" s="278"/>
      <c r="Z95" s="278"/>
    </row>
    <row r="96" spans="2:26" x14ac:dyDescent="0.2">
      <c r="B96" s="278"/>
      <c r="C96" s="278"/>
      <c r="D96" s="278"/>
      <c r="E96" s="278"/>
      <c r="F96" s="278"/>
      <c r="G96" s="278"/>
      <c r="H96" s="278"/>
      <c r="I96" s="278"/>
      <c r="J96" s="278"/>
      <c r="K96" s="278"/>
      <c r="L96" s="278"/>
      <c r="M96" s="278"/>
      <c r="N96" s="278"/>
      <c r="V96" s="278"/>
      <c r="W96" s="278"/>
      <c r="Y96" s="278"/>
      <c r="Z96" s="278"/>
    </row>
    <row r="97" spans="2:26" x14ac:dyDescent="0.2">
      <c r="B97" s="278"/>
      <c r="C97" s="278"/>
      <c r="D97" s="278"/>
      <c r="E97" s="278"/>
      <c r="F97" s="278"/>
      <c r="G97" s="278"/>
      <c r="H97" s="278"/>
      <c r="I97" s="278"/>
      <c r="J97" s="278"/>
      <c r="K97" s="278"/>
      <c r="L97" s="278"/>
      <c r="M97" s="278"/>
      <c r="N97" s="278"/>
      <c r="V97" s="278"/>
      <c r="W97" s="278"/>
      <c r="Y97" s="278"/>
      <c r="Z97" s="278"/>
    </row>
    <row r="98" spans="2:26" x14ac:dyDescent="0.2">
      <c r="B98" s="278"/>
      <c r="C98" s="278"/>
      <c r="D98" s="278"/>
      <c r="E98" s="278"/>
      <c r="F98" s="278"/>
      <c r="G98" s="278"/>
      <c r="H98" s="278"/>
      <c r="I98" s="278"/>
      <c r="J98" s="278"/>
      <c r="K98" s="278"/>
      <c r="L98" s="278"/>
      <c r="M98" s="278"/>
      <c r="N98" s="278"/>
      <c r="V98" s="278"/>
      <c r="W98" s="278"/>
      <c r="Y98" s="278"/>
      <c r="Z98" s="278"/>
    </row>
    <row r="99" spans="2:26" x14ac:dyDescent="0.2">
      <c r="B99" s="278"/>
      <c r="C99" s="278"/>
      <c r="D99" s="278"/>
      <c r="E99" s="278"/>
      <c r="F99" s="278"/>
      <c r="G99" s="278"/>
      <c r="H99" s="278"/>
      <c r="I99" s="278"/>
      <c r="J99" s="278"/>
      <c r="K99" s="278"/>
      <c r="L99" s="278"/>
      <c r="M99" s="278"/>
      <c r="N99" s="278"/>
      <c r="V99" s="278"/>
      <c r="W99" s="278"/>
      <c r="Y99" s="278"/>
      <c r="Z99" s="278"/>
    </row>
    <row r="100" spans="2:26" x14ac:dyDescent="0.2">
      <c r="B100" s="278"/>
      <c r="C100" s="278"/>
      <c r="D100" s="278"/>
      <c r="E100" s="278"/>
      <c r="F100" s="278"/>
      <c r="G100" s="278"/>
      <c r="H100" s="278"/>
      <c r="I100" s="278"/>
      <c r="J100" s="278"/>
      <c r="K100" s="278"/>
      <c r="L100" s="278"/>
      <c r="M100" s="278"/>
      <c r="N100" s="278"/>
      <c r="V100" s="278"/>
      <c r="W100" s="278"/>
      <c r="Y100" s="278"/>
      <c r="Z100" s="278"/>
    </row>
    <row r="101" spans="2:26" x14ac:dyDescent="0.2">
      <c r="B101" s="278"/>
      <c r="C101" s="278"/>
      <c r="D101" s="278"/>
      <c r="E101" s="278"/>
      <c r="F101" s="278"/>
      <c r="G101" s="278"/>
      <c r="H101" s="278"/>
      <c r="I101" s="278"/>
      <c r="J101" s="278"/>
      <c r="K101" s="278"/>
      <c r="L101" s="278"/>
      <c r="M101" s="278"/>
      <c r="N101" s="278"/>
      <c r="V101" s="278"/>
      <c r="W101" s="278"/>
      <c r="Y101" s="278"/>
      <c r="Z101" s="278"/>
    </row>
    <row r="102" spans="2:26" x14ac:dyDescent="0.2">
      <c r="B102" s="278"/>
      <c r="C102" s="278"/>
      <c r="D102" s="278"/>
      <c r="E102" s="278"/>
      <c r="F102" s="278"/>
      <c r="G102" s="278"/>
      <c r="H102" s="278"/>
      <c r="I102" s="278"/>
      <c r="J102" s="278"/>
      <c r="K102" s="278"/>
      <c r="L102" s="278"/>
      <c r="M102" s="278"/>
      <c r="N102" s="278"/>
      <c r="V102" s="278"/>
      <c r="W102" s="278"/>
      <c r="Y102" s="278"/>
      <c r="Z102" s="278"/>
    </row>
    <row r="103" spans="2:26" x14ac:dyDescent="0.2">
      <c r="B103" s="278"/>
      <c r="C103" s="278"/>
      <c r="D103" s="278"/>
      <c r="E103" s="278"/>
      <c r="F103" s="278"/>
      <c r="G103" s="278"/>
      <c r="H103" s="278"/>
      <c r="I103" s="278"/>
      <c r="J103" s="278"/>
      <c r="K103" s="278"/>
      <c r="L103" s="278"/>
      <c r="M103" s="278"/>
      <c r="N103" s="278"/>
      <c r="V103" s="278"/>
      <c r="W103" s="278"/>
      <c r="Y103" s="278"/>
      <c r="Z103" s="278"/>
    </row>
    <row r="104" spans="2:26" x14ac:dyDescent="0.2">
      <c r="B104" s="278"/>
      <c r="C104" s="278"/>
      <c r="D104" s="278"/>
      <c r="E104" s="278"/>
      <c r="F104" s="278"/>
      <c r="G104" s="278"/>
      <c r="H104" s="278"/>
      <c r="I104" s="278"/>
      <c r="J104" s="278"/>
      <c r="K104" s="278"/>
      <c r="L104" s="278"/>
      <c r="M104" s="278"/>
      <c r="N104" s="278"/>
      <c r="V104" s="278"/>
      <c r="W104" s="278"/>
      <c r="Y104" s="278"/>
      <c r="Z104" s="278"/>
    </row>
    <row r="105" spans="2:26" x14ac:dyDescent="0.2">
      <c r="B105" s="278"/>
      <c r="C105" s="278"/>
      <c r="D105" s="278"/>
      <c r="E105" s="278"/>
      <c r="F105" s="278"/>
      <c r="G105" s="278"/>
      <c r="H105" s="278"/>
      <c r="I105" s="278"/>
      <c r="J105" s="278"/>
      <c r="K105" s="278"/>
      <c r="L105" s="278"/>
      <c r="M105" s="278"/>
      <c r="N105" s="278"/>
      <c r="V105" s="278"/>
      <c r="W105" s="278"/>
      <c r="Y105" s="278"/>
      <c r="Z105" s="278"/>
    </row>
    <row r="106" spans="2:26" x14ac:dyDescent="0.2">
      <c r="B106" s="278"/>
      <c r="C106" s="278"/>
      <c r="D106" s="278"/>
      <c r="E106" s="278"/>
      <c r="F106" s="278"/>
      <c r="G106" s="278"/>
      <c r="H106" s="278"/>
      <c r="I106" s="278"/>
      <c r="J106" s="278"/>
      <c r="K106" s="278"/>
      <c r="L106" s="278"/>
      <c r="M106" s="278"/>
      <c r="N106" s="278"/>
      <c r="V106" s="278"/>
      <c r="W106" s="278"/>
      <c r="Y106" s="278"/>
      <c r="Z106" s="278"/>
    </row>
    <row r="107" spans="2:26" x14ac:dyDescent="0.2">
      <c r="B107" s="278"/>
      <c r="C107" s="278"/>
      <c r="D107" s="278"/>
      <c r="E107" s="278"/>
      <c r="F107" s="278"/>
      <c r="G107" s="278"/>
      <c r="H107" s="278"/>
      <c r="I107" s="278"/>
      <c r="J107" s="278"/>
      <c r="K107" s="278"/>
      <c r="L107" s="278"/>
      <c r="M107" s="278"/>
      <c r="N107" s="278"/>
      <c r="V107" s="278"/>
      <c r="W107" s="278"/>
      <c r="Y107" s="278"/>
      <c r="Z107" s="278"/>
    </row>
    <row r="108" spans="2:26" x14ac:dyDescent="0.2">
      <c r="B108" s="278"/>
      <c r="C108" s="278"/>
      <c r="D108" s="278"/>
      <c r="E108" s="278"/>
      <c r="F108" s="278"/>
      <c r="G108" s="278"/>
      <c r="H108" s="278"/>
      <c r="I108" s="278"/>
      <c r="J108" s="278"/>
      <c r="K108" s="278"/>
      <c r="L108" s="278"/>
      <c r="M108" s="278"/>
      <c r="N108" s="278"/>
      <c r="V108" s="278"/>
      <c r="W108" s="278"/>
      <c r="Y108" s="278"/>
      <c r="Z108" s="278"/>
    </row>
    <row r="109" spans="2:26" x14ac:dyDescent="0.2">
      <c r="B109" s="278"/>
      <c r="C109" s="278"/>
      <c r="D109" s="278"/>
      <c r="E109" s="278"/>
      <c r="F109" s="278"/>
      <c r="G109" s="278"/>
      <c r="H109" s="278"/>
      <c r="I109" s="278"/>
      <c r="J109" s="278"/>
      <c r="K109" s="278"/>
      <c r="L109" s="278"/>
      <c r="M109" s="278"/>
      <c r="N109" s="278"/>
      <c r="V109" s="278"/>
      <c r="W109" s="278"/>
      <c r="Y109" s="278"/>
      <c r="Z109" s="278"/>
    </row>
    <row r="110" spans="2:26" x14ac:dyDescent="0.2">
      <c r="B110" s="278"/>
      <c r="C110" s="278"/>
      <c r="D110" s="278"/>
      <c r="E110" s="278"/>
      <c r="F110" s="278"/>
      <c r="G110" s="278"/>
      <c r="H110" s="278"/>
      <c r="I110" s="278"/>
      <c r="J110" s="278"/>
      <c r="K110" s="278"/>
      <c r="L110" s="278"/>
      <c r="M110" s="278"/>
      <c r="N110" s="278"/>
      <c r="V110" s="278"/>
      <c r="W110" s="278"/>
      <c r="Y110" s="278"/>
      <c r="Z110" s="278"/>
    </row>
    <row r="111" spans="2:26" x14ac:dyDescent="0.2">
      <c r="B111" s="278"/>
      <c r="C111" s="278"/>
      <c r="D111" s="278"/>
      <c r="E111" s="278"/>
      <c r="F111" s="278"/>
      <c r="G111" s="278"/>
      <c r="H111" s="278"/>
      <c r="I111" s="278"/>
      <c r="J111" s="278"/>
      <c r="K111" s="278"/>
      <c r="L111" s="278"/>
      <c r="M111" s="278"/>
      <c r="N111" s="278"/>
      <c r="V111" s="278"/>
      <c r="W111" s="278"/>
      <c r="Y111" s="278"/>
      <c r="Z111" s="278"/>
    </row>
    <row r="112" spans="2:26" x14ac:dyDescent="0.2">
      <c r="B112" s="278"/>
      <c r="C112" s="278"/>
      <c r="D112" s="278"/>
      <c r="E112" s="278"/>
      <c r="F112" s="278"/>
      <c r="G112" s="278"/>
      <c r="H112" s="278"/>
      <c r="I112" s="278"/>
      <c r="J112" s="278"/>
      <c r="K112" s="278"/>
      <c r="L112" s="278"/>
      <c r="M112" s="278"/>
      <c r="N112" s="278"/>
      <c r="V112" s="278"/>
      <c r="W112" s="278"/>
      <c r="Y112" s="278"/>
      <c r="Z112" s="278"/>
    </row>
    <row r="113" spans="2:26" x14ac:dyDescent="0.2">
      <c r="B113" s="278"/>
      <c r="C113" s="278"/>
      <c r="D113" s="278"/>
      <c r="E113" s="278"/>
      <c r="F113" s="278"/>
      <c r="G113" s="278"/>
      <c r="H113" s="278"/>
      <c r="I113" s="278"/>
      <c r="J113" s="278"/>
      <c r="K113" s="278"/>
      <c r="L113" s="278"/>
      <c r="M113" s="278"/>
      <c r="N113" s="278"/>
      <c r="V113" s="278"/>
      <c r="W113" s="278"/>
      <c r="Y113" s="278"/>
      <c r="Z113" s="278"/>
    </row>
    <row r="114" spans="2:26" x14ac:dyDescent="0.2">
      <c r="B114" s="278"/>
      <c r="C114" s="278"/>
      <c r="D114" s="278"/>
      <c r="E114" s="278"/>
      <c r="F114" s="278"/>
      <c r="G114" s="278"/>
      <c r="H114" s="278"/>
      <c r="I114" s="278"/>
      <c r="J114" s="278"/>
      <c r="K114" s="278"/>
      <c r="L114" s="278"/>
      <c r="M114" s="278"/>
      <c r="N114" s="278"/>
      <c r="V114" s="278"/>
      <c r="W114" s="278"/>
      <c r="Y114" s="278"/>
      <c r="Z114" s="278"/>
    </row>
    <row r="115" spans="2:26" x14ac:dyDescent="0.2">
      <c r="B115" s="278"/>
      <c r="C115" s="278"/>
      <c r="D115" s="278"/>
      <c r="E115" s="278"/>
      <c r="F115" s="278"/>
      <c r="G115" s="278"/>
      <c r="H115" s="278"/>
      <c r="I115" s="278"/>
      <c r="J115" s="278"/>
      <c r="K115" s="278"/>
      <c r="L115" s="278"/>
      <c r="M115" s="278"/>
      <c r="N115" s="278"/>
      <c r="V115" s="278"/>
      <c r="W115" s="278"/>
      <c r="Y115" s="278"/>
      <c r="Z115" s="278"/>
    </row>
    <row r="116" spans="2:26" x14ac:dyDescent="0.2">
      <c r="B116" s="278"/>
      <c r="C116" s="278"/>
      <c r="D116" s="278"/>
      <c r="E116" s="278"/>
      <c r="F116" s="278"/>
      <c r="G116" s="278"/>
      <c r="H116" s="278"/>
      <c r="I116" s="278"/>
      <c r="J116" s="278"/>
      <c r="K116" s="278"/>
      <c r="L116" s="278"/>
      <c r="M116" s="278"/>
      <c r="N116" s="278"/>
      <c r="V116" s="278"/>
      <c r="W116" s="278"/>
      <c r="Y116" s="278"/>
      <c r="Z116" s="278"/>
    </row>
    <row r="117" spans="2:26" x14ac:dyDescent="0.2">
      <c r="B117" s="278"/>
      <c r="C117" s="278"/>
      <c r="D117" s="278"/>
      <c r="E117" s="278"/>
      <c r="F117" s="278"/>
      <c r="G117" s="278"/>
      <c r="H117" s="278"/>
      <c r="I117" s="278"/>
      <c r="J117" s="278"/>
      <c r="K117" s="278"/>
      <c r="L117" s="278"/>
      <c r="M117" s="278"/>
      <c r="N117" s="278"/>
      <c r="V117" s="278"/>
      <c r="W117" s="278"/>
      <c r="Y117" s="278"/>
      <c r="Z117" s="278"/>
    </row>
    <row r="118" spans="2:26" x14ac:dyDescent="0.2">
      <c r="B118" s="278"/>
      <c r="C118" s="278"/>
      <c r="D118" s="278"/>
      <c r="E118" s="278"/>
      <c r="F118" s="278"/>
      <c r="G118" s="278"/>
      <c r="H118" s="278"/>
      <c r="I118" s="278"/>
      <c r="J118" s="278"/>
      <c r="K118" s="278"/>
      <c r="L118" s="278"/>
      <c r="M118" s="278"/>
      <c r="N118" s="278"/>
      <c r="V118" s="278"/>
      <c r="W118" s="278"/>
      <c r="Y118" s="278"/>
      <c r="Z118" s="278"/>
    </row>
    <row r="119" spans="2:26" x14ac:dyDescent="0.2">
      <c r="B119" s="278"/>
      <c r="C119" s="278"/>
      <c r="D119" s="278"/>
      <c r="E119" s="278"/>
      <c r="F119" s="278"/>
      <c r="G119" s="278"/>
      <c r="H119" s="278"/>
      <c r="I119" s="278"/>
      <c r="J119" s="278"/>
      <c r="K119" s="278"/>
      <c r="L119" s="278"/>
      <c r="M119" s="278"/>
      <c r="N119" s="278"/>
      <c r="V119" s="278"/>
      <c r="W119" s="278"/>
      <c r="Y119" s="278"/>
      <c r="Z119" s="278"/>
    </row>
    <row r="120" spans="2:26" x14ac:dyDescent="0.2">
      <c r="B120" s="278"/>
      <c r="C120" s="278"/>
      <c r="D120" s="278"/>
      <c r="E120" s="278"/>
      <c r="F120" s="278"/>
      <c r="G120" s="278"/>
      <c r="H120" s="278"/>
      <c r="I120" s="278"/>
      <c r="J120" s="278"/>
      <c r="K120" s="278"/>
      <c r="L120" s="278"/>
      <c r="M120" s="278"/>
      <c r="N120" s="278"/>
      <c r="V120" s="278"/>
      <c r="W120" s="278"/>
      <c r="Y120" s="278"/>
      <c r="Z120" s="278"/>
    </row>
    <row r="121" spans="2:26" x14ac:dyDescent="0.2">
      <c r="B121" s="278"/>
      <c r="C121" s="278"/>
      <c r="D121" s="278"/>
      <c r="E121" s="278"/>
      <c r="F121" s="278"/>
      <c r="G121" s="278"/>
      <c r="H121" s="278"/>
      <c r="I121" s="278"/>
      <c r="J121" s="278"/>
      <c r="K121" s="278"/>
      <c r="L121" s="278"/>
      <c r="M121" s="278"/>
      <c r="N121" s="278"/>
      <c r="V121" s="278"/>
      <c r="W121" s="278"/>
      <c r="Y121" s="278"/>
      <c r="Z121" s="278"/>
    </row>
    <row r="122" spans="2:26" x14ac:dyDescent="0.2">
      <c r="B122" s="278"/>
      <c r="C122" s="278"/>
      <c r="D122" s="278"/>
      <c r="E122" s="278"/>
      <c r="F122" s="278"/>
      <c r="G122" s="278"/>
      <c r="H122" s="278"/>
      <c r="I122" s="278"/>
      <c r="J122" s="278"/>
      <c r="K122" s="278"/>
      <c r="L122" s="278"/>
      <c r="M122" s="278"/>
      <c r="N122" s="278"/>
      <c r="V122" s="278"/>
      <c r="W122" s="278"/>
      <c r="Y122" s="278"/>
      <c r="Z122" s="278"/>
    </row>
    <row r="123" spans="2:26" x14ac:dyDescent="0.2">
      <c r="B123" s="278"/>
      <c r="C123" s="278"/>
      <c r="D123" s="278"/>
      <c r="E123" s="278"/>
      <c r="F123" s="278"/>
      <c r="G123" s="278"/>
      <c r="H123" s="278"/>
      <c r="I123" s="278"/>
      <c r="J123" s="278"/>
      <c r="K123" s="278"/>
      <c r="L123" s="278"/>
      <c r="M123" s="278"/>
      <c r="N123" s="278"/>
      <c r="V123" s="278"/>
      <c r="W123" s="278"/>
      <c r="Y123" s="278"/>
      <c r="Z123" s="278"/>
    </row>
    <row r="124" spans="2:26" x14ac:dyDescent="0.2">
      <c r="B124" s="278"/>
      <c r="C124" s="278"/>
      <c r="D124" s="278"/>
      <c r="E124" s="278"/>
      <c r="F124" s="278"/>
      <c r="G124" s="278"/>
      <c r="H124" s="278"/>
      <c r="I124" s="278"/>
      <c r="J124" s="278"/>
      <c r="K124" s="278"/>
      <c r="L124" s="278"/>
      <c r="M124" s="278"/>
      <c r="N124" s="278"/>
      <c r="V124" s="278"/>
      <c r="W124" s="278"/>
      <c r="Y124" s="278"/>
      <c r="Z124" s="278"/>
    </row>
    <row r="125" spans="2:26" x14ac:dyDescent="0.2">
      <c r="B125" s="278"/>
      <c r="C125" s="278"/>
      <c r="D125" s="278"/>
      <c r="E125" s="278"/>
      <c r="F125" s="278"/>
      <c r="G125" s="278"/>
      <c r="H125" s="278"/>
      <c r="I125" s="278"/>
      <c r="J125" s="278"/>
      <c r="K125" s="278"/>
      <c r="L125" s="278"/>
      <c r="M125" s="278"/>
      <c r="N125" s="278"/>
      <c r="V125" s="278"/>
      <c r="W125" s="278"/>
      <c r="Y125" s="278"/>
      <c r="Z125" s="278"/>
    </row>
    <row r="126" spans="2:26" x14ac:dyDescent="0.2">
      <c r="B126" s="278"/>
      <c r="C126" s="278"/>
      <c r="D126" s="278"/>
      <c r="E126" s="278"/>
      <c r="F126" s="278"/>
      <c r="G126" s="278"/>
      <c r="H126" s="278"/>
      <c r="I126" s="278"/>
      <c r="J126" s="278"/>
      <c r="K126" s="278"/>
      <c r="L126" s="278"/>
      <c r="M126" s="278"/>
      <c r="N126" s="278"/>
      <c r="V126" s="278"/>
      <c r="W126" s="278"/>
      <c r="Y126" s="278"/>
      <c r="Z126" s="278"/>
    </row>
    <row r="127" spans="2:26" x14ac:dyDescent="0.2">
      <c r="B127" s="278"/>
      <c r="C127" s="278"/>
      <c r="D127" s="278"/>
      <c r="E127" s="278"/>
      <c r="F127" s="278"/>
      <c r="G127" s="278"/>
      <c r="H127" s="278"/>
      <c r="I127" s="278"/>
      <c r="J127" s="278"/>
      <c r="K127" s="278"/>
      <c r="L127" s="278"/>
      <c r="M127" s="278"/>
      <c r="N127" s="278"/>
      <c r="V127" s="278"/>
      <c r="W127" s="278"/>
      <c r="Y127" s="278"/>
      <c r="Z127" s="278"/>
    </row>
    <row r="128" spans="2:26" x14ac:dyDescent="0.2">
      <c r="B128" s="278"/>
      <c r="C128" s="278"/>
      <c r="D128" s="278"/>
      <c r="E128" s="278"/>
      <c r="F128" s="278"/>
      <c r="G128" s="278"/>
      <c r="H128" s="278"/>
      <c r="I128" s="278"/>
      <c r="J128" s="278"/>
      <c r="K128" s="278"/>
      <c r="L128" s="278"/>
      <c r="M128" s="278"/>
      <c r="N128" s="278"/>
      <c r="V128" s="278"/>
      <c r="W128" s="278"/>
      <c r="Y128" s="278"/>
      <c r="Z128" s="278"/>
    </row>
    <row r="129" spans="2:26" x14ac:dyDescent="0.2">
      <c r="B129" s="278"/>
      <c r="C129" s="278"/>
      <c r="D129" s="278"/>
      <c r="E129" s="278"/>
      <c r="F129" s="278"/>
      <c r="G129" s="278"/>
      <c r="H129" s="278"/>
      <c r="I129" s="278"/>
      <c r="J129" s="278"/>
      <c r="K129" s="278"/>
      <c r="L129" s="278"/>
      <c r="M129" s="278"/>
      <c r="N129" s="278"/>
      <c r="V129" s="278"/>
      <c r="W129" s="278"/>
      <c r="Y129" s="278"/>
      <c r="Z129" s="278"/>
    </row>
    <row r="130" spans="2:26" x14ac:dyDescent="0.2">
      <c r="B130" s="278"/>
      <c r="C130" s="278"/>
      <c r="D130" s="278"/>
      <c r="E130" s="278"/>
      <c r="F130" s="278"/>
      <c r="G130" s="278"/>
      <c r="H130" s="278"/>
      <c r="I130" s="278"/>
      <c r="J130" s="278"/>
      <c r="K130" s="278"/>
      <c r="L130" s="278"/>
      <c r="M130" s="278"/>
      <c r="N130" s="278"/>
      <c r="V130" s="278"/>
      <c r="W130" s="278"/>
      <c r="Y130" s="278"/>
      <c r="Z130" s="278"/>
    </row>
    <row r="131" spans="2:26" x14ac:dyDescent="0.2">
      <c r="B131" s="278"/>
      <c r="C131" s="278"/>
      <c r="D131" s="278"/>
      <c r="E131" s="278"/>
      <c r="F131" s="278"/>
      <c r="G131" s="278"/>
      <c r="H131" s="278"/>
      <c r="I131" s="278"/>
      <c r="J131" s="278"/>
      <c r="K131" s="278"/>
      <c r="L131" s="278"/>
      <c r="M131" s="278"/>
      <c r="N131" s="278"/>
      <c r="V131" s="278"/>
      <c r="W131" s="278"/>
      <c r="Y131" s="278"/>
      <c r="Z131" s="278"/>
    </row>
    <row r="132" spans="2:26" x14ac:dyDescent="0.2">
      <c r="B132" s="278"/>
      <c r="C132" s="278"/>
      <c r="D132" s="278"/>
      <c r="E132" s="278"/>
      <c r="F132" s="278"/>
      <c r="G132" s="278"/>
      <c r="H132" s="278"/>
      <c r="I132" s="278"/>
      <c r="J132" s="278"/>
      <c r="K132" s="278"/>
      <c r="L132" s="278"/>
      <c r="M132" s="278"/>
      <c r="N132" s="278"/>
      <c r="V132" s="278"/>
      <c r="W132" s="278"/>
      <c r="Y132" s="278"/>
      <c r="Z132" s="278"/>
    </row>
    <row r="133" spans="2:26" x14ac:dyDescent="0.2">
      <c r="B133" s="278"/>
      <c r="C133" s="278"/>
      <c r="D133" s="278"/>
      <c r="E133" s="278"/>
      <c r="F133" s="278"/>
      <c r="G133" s="278"/>
      <c r="H133" s="278"/>
      <c r="I133" s="278"/>
      <c r="J133" s="278"/>
      <c r="K133" s="278"/>
      <c r="L133" s="278"/>
      <c r="M133" s="278"/>
      <c r="N133" s="278"/>
      <c r="V133" s="278"/>
      <c r="W133" s="278"/>
      <c r="Y133" s="278"/>
      <c r="Z133" s="278"/>
    </row>
    <row r="134" spans="2:26" x14ac:dyDescent="0.2">
      <c r="B134" s="278"/>
      <c r="C134" s="278"/>
      <c r="D134" s="278"/>
      <c r="E134" s="278"/>
      <c r="F134" s="278"/>
      <c r="G134" s="278"/>
      <c r="H134" s="278"/>
      <c r="I134" s="278"/>
      <c r="J134" s="278"/>
      <c r="K134" s="278"/>
      <c r="L134" s="278"/>
      <c r="M134" s="278"/>
      <c r="N134" s="278"/>
      <c r="V134" s="278"/>
      <c r="W134" s="278"/>
      <c r="Y134" s="278"/>
      <c r="Z134" s="278"/>
    </row>
    <row r="135" spans="2:26" x14ac:dyDescent="0.2">
      <c r="B135" s="278"/>
      <c r="C135" s="278"/>
      <c r="D135" s="278"/>
      <c r="E135" s="278"/>
      <c r="F135" s="278"/>
      <c r="G135" s="278"/>
      <c r="H135" s="278"/>
      <c r="I135" s="278"/>
      <c r="J135" s="278"/>
      <c r="K135" s="278"/>
      <c r="L135" s="278"/>
      <c r="M135" s="278"/>
      <c r="N135" s="278"/>
      <c r="V135" s="278"/>
      <c r="W135" s="278"/>
      <c r="Y135" s="278"/>
      <c r="Z135" s="278"/>
    </row>
    <row r="136" spans="2:26" x14ac:dyDescent="0.2">
      <c r="B136" s="278"/>
      <c r="C136" s="278"/>
      <c r="D136" s="278"/>
      <c r="E136" s="278"/>
      <c r="F136" s="278"/>
      <c r="G136" s="278"/>
      <c r="H136" s="278"/>
      <c r="I136" s="278"/>
      <c r="J136" s="278"/>
      <c r="K136" s="278"/>
      <c r="L136" s="278"/>
      <c r="M136" s="278"/>
      <c r="N136" s="278"/>
      <c r="V136" s="278"/>
      <c r="W136" s="278"/>
      <c r="Y136" s="278"/>
      <c r="Z136" s="278"/>
    </row>
    <row r="137" spans="2:26" x14ac:dyDescent="0.2">
      <c r="B137" s="278"/>
      <c r="C137" s="278"/>
      <c r="D137" s="278"/>
      <c r="E137" s="278"/>
      <c r="F137" s="278"/>
      <c r="G137" s="278"/>
      <c r="H137" s="278"/>
      <c r="I137" s="278"/>
      <c r="J137" s="278"/>
      <c r="K137" s="278"/>
      <c r="L137" s="278"/>
      <c r="M137" s="278"/>
      <c r="N137" s="278"/>
      <c r="V137" s="278"/>
      <c r="W137" s="278"/>
      <c r="Y137" s="278"/>
      <c r="Z137" s="278"/>
    </row>
    <row r="138" spans="2:26" x14ac:dyDescent="0.2">
      <c r="B138" s="278"/>
      <c r="C138" s="278"/>
      <c r="D138" s="278"/>
      <c r="E138" s="278"/>
      <c r="F138" s="278"/>
      <c r="G138" s="278"/>
      <c r="H138" s="278"/>
      <c r="I138" s="278"/>
      <c r="J138" s="278"/>
      <c r="K138" s="278"/>
      <c r="L138" s="278"/>
      <c r="M138" s="278"/>
      <c r="N138" s="278"/>
      <c r="V138" s="278"/>
      <c r="W138" s="278"/>
      <c r="Y138" s="278"/>
      <c r="Z138" s="278"/>
    </row>
    <row r="139" spans="2:26" x14ac:dyDescent="0.2">
      <c r="B139" s="278"/>
      <c r="C139" s="278"/>
      <c r="D139" s="278"/>
      <c r="E139" s="278"/>
      <c r="F139" s="278"/>
      <c r="G139" s="278"/>
      <c r="H139" s="278"/>
      <c r="I139" s="278"/>
      <c r="J139" s="278"/>
      <c r="K139" s="278"/>
      <c r="L139" s="278"/>
      <c r="M139" s="278"/>
      <c r="N139" s="278"/>
      <c r="V139" s="278"/>
      <c r="W139" s="278"/>
      <c r="Y139" s="278"/>
      <c r="Z139" s="278"/>
    </row>
    <row r="140" spans="2:26" x14ac:dyDescent="0.2">
      <c r="B140" s="278"/>
      <c r="C140" s="278"/>
      <c r="D140" s="278"/>
      <c r="E140" s="278"/>
      <c r="F140" s="278"/>
      <c r="G140" s="278"/>
      <c r="H140" s="278"/>
      <c r="I140" s="278"/>
      <c r="J140" s="278"/>
      <c r="K140" s="278"/>
      <c r="L140" s="278"/>
      <c r="M140" s="278"/>
      <c r="N140" s="278"/>
      <c r="V140" s="278"/>
      <c r="W140" s="278"/>
      <c r="Y140" s="278"/>
      <c r="Z140" s="278"/>
    </row>
    <row r="141" spans="2:26" x14ac:dyDescent="0.2">
      <c r="B141" s="278"/>
      <c r="C141" s="278"/>
      <c r="D141" s="278"/>
      <c r="E141" s="278"/>
      <c r="F141" s="278"/>
      <c r="G141" s="278"/>
      <c r="H141" s="278"/>
      <c r="I141" s="278"/>
      <c r="J141" s="278"/>
      <c r="K141" s="278"/>
      <c r="L141" s="278"/>
      <c r="M141" s="278"/>
      <c r="N141" s="278"/>
      <c r="V141" s="278"/>
      <c r="W141" s="278"/>
      <c r="Y141" s="278"/>
      <c r="Z141" s="278"/>
    </row>
    <row r="142" spans="2:26" x14ac:dyDescent="0.2">
      <c r="B142" s="278"/>
      <c r="C142" s="278"/>
      <c r="D142" s="278"/>
      <c r="E142" s="278"/>
      <c r="F142" s="278"/>
      <c r="G142" s="278"/>
      <c r="H142" s="278"/>
      <c r="I142" s="278"/>
      <c r="J142" s="278"/>
      <c r="K142" s="278"/>
      <c r="L142" s="278"/>
      <c r="M142" s="278"/>
      <c r="N142" s="278"/>
      <c r="V142" s="278"/>
      <c r="W142" s="278"/>
      <c r="Y142" s="278"/>
      <c r="Z142" s="278"/>
    </row>
    <row r="143" spans="2:26" x14ac:dyDescent="0.2">
      <c r="B143" s="278"/>
      <c r="C143" s="278"/>
      <c r="D143" s="278"/>
      <c r="E143" s="278"/>
      <c r="F143" s="278"/>
      <c r="G143" s="278"/>
      <c r="H143" s="278"/>
      <c r="I143" s="278"/>
      <c r="J143" s="278"/>
      <c r="K143" s="278"/>
      <c r="L143" s="278"/>
      <c r="M143" s="278"/>
      <c r="N143" s="278"/>
      <c r="V143" s="278"/>
      <c r="W143" s="278"/>
      <c r="Y143" s="278"/>
      <c r="Z143" s="278"/>
    </row>
    <row r="144" spans="2:26" x14ac:dyDescent="0.2">
      <c r="B144" s="278"/>
      <c r="C144" s="278"/>
      <c r="D144" s="278"/>
      <c r="E144" s="278"/>
      <c r="F144" s="278"/>
      <c r="G144" s="278"/>
      <c r="H144" s="278"/>
      <c r="I144" s="278"/>
      <c r="J144" s="278"/>
      <c r="K144" s="278"/>
      <c r="L144" s="278"/>
      <c r="M144" s="278"/>
      <c r="N144" s="278"/>
      <c r="V144" s="278"/>
      <c r="W144" s="278"/>
      <c r="Y144" s="278"/>
      <c r="Z144" s="278"/>
    </row>
    <row r="145" spans="2:26" x14ac:dyDescent="0.2">
      <c r="B145" s="278"/>
      <c r="C145" s="278"/>
      <c r="D145" s="278"/>
      <c r="E145" s="278"/>
      <c r="F145" s="278"/>
      <c r="G145" s="278"/>
      <c r="H145" s="278"/>
      <c r="I145" s="278"/>
      <c r="J145" s="278"/>
      <c r="K145" s="278"/>
      <c r="L145" s="278"/>
      <c r="M145" s="278"/>
      <c r="N145" s="278"/>
      <c r="V145" s="278"/>
      <c r="W145" s="278"/>
      <c r="Y145" s="278"/>
      <c r="Z145" s="278"/>
    </row>
    <row r="146" spans="2:26" x14ac:dyDescent="0.2">
      <c r="B146" s="278"/>
      <c r="C146" s="278"/>
      <c r="D146" s="278"/>
      <c r="E146" s="278"/>
      <c r="F146" s="278"/>
      <c r="G146" s="278"/>
      <c r="H146" s="278"/>
      <c r="I146" s="278"/>
      <c r="J146" s="278"/>
      <c r="K146" s="278"/>
      <c r="L146" s="278"/>
      <c r="M146" s="278"/>
      <c r="N146" s="278"/>
      <c r="V146" s="278"/>
      <c r="W146" s="278"/>
      <c r="Y146" s="278"/>
      <c r="Z146" s="278"/>
    </row>
    <row r="147" spans="2:26" x14ac:dyDescent="0.2">
      <c r="B147" s="278"/>
      <c r="C147" s="278"/>
      <c r="D147" s="278"/>
      <c r="E147" s="278"/>
      <c r="F147" s="278"/>
      <c r="G147" s="278"/>
      <c r="H147" s="278"/>
      <c r="I147" s="278"/>
      <c r="J147" s="278"/>
      <c r="K147" s="278"/>
      <c r="L147" s="278"/>
      <c r="M147" s="278"/>
      <c r="N147" s="278"/>
      <c r="V147" s="278"/>
      <c r="W147" s="278"/>
      <c r="Y147" s="278"/>
      <c r="Z147" s="278"/>
    </row>
    <row r="148" spans="2:26" x14ac:dyDescent="0.2">
      <c r="B148" s="278"/>
      <c r="C148" s="278"/>
      <c r="D148" s="278"/>
      <c r="E148" s="278"/>
      <c r="F148" s="278"/>
      <c r="G148" s="278"/>
      <c r="H148" s="278"/>
      <c r="I148" s="278"/>
      <c r="J148" s="278"/>
      <c r="K148" s="278"/>
      <c r="L148" s="278"/>
      <c r="M148" s="278"/>
      <c r="N148" s="278"/>
      <c r="V148" s="278"/>
      <c r="W148" s="278"/>
      <c r="Y148" s="278"/>
      <c r="Z148" s="278"/>
    </row>
    <row r="149" spans="2:26" x14ac:dyDescent="0.2">
      <c r="B149" s="278"/>
      <c r="C149" s="278"/>
      <c r="D149" s="278"/>
      <c r="E149" s="278"/>
      <c r="F149" s="278"/>
      <c r="G149" s="278"/>
      <c r="H149" s="278"/>
      <c r="I149" s="278"/>
      <c r="J149" s="278"/>
      <c r="K149" s="278"/>
      <c r="L149" s="278"/>
      <c r="M149" s="278"/>
      <c r="N149" s="278"/>
      <c r="V149" s="278"/>
      <c r="W149" s="278"/>
      <c r="Y149" s="278"/>
      <c r="Z149" s="278"/>
    </row>
    <row r="150" spans="2:26" x14ac:dyDescent="0.2">
      <c r="B150" s="278"/>
      <c r="C150" s="278"/>
      <c r="D150" s="278"/>
      <c r="E150" s="278"/>
      <c r="F150" s="278"/>
      <c r="G150" s="278"/>
      <c r="H150" s="278"/>
      <c r="I150" s="278"/>
      <c r="J150" s="278"/>
      <c r="K150" s="278"/>
      <c r="L150" s="278"/>
      <c r="M150" s="278"/>
      <c r="N150" s="278"/>
      <c r="V150" s="278"/>
      <c r="W150" s="278"/>
      <c r="Y150" s="278"/>
      <c r="Z150" s="278"/>
    </row>
    <row r="151" spans="2:26" x14ac:dyDescent="0.2">
      <c r="B151" s="278"/>
      <c r="C151" s="278"/>
      <c r="D151" s="278"/>
      <c r="E151" s="278"/>
      <c r="F151" s="278"/>
      <c r="G151" s="278"/>
      <c r="H151" s="278"/>
      <c r="I151" s="278"/>
      <c r="J151" s="278"/>
      <c r="K151" s="278"/>
      <c r="L151" s="278"/>
      <c r="M151" s="278"/>
      <c r="N151" s="278"/>
      <c r="V151" s="278"/>
      <c r="W151" s="278"/>
      <c r="Y151" s="278"/>
      <c r="Z151" s="278"/>
    </row>
    <row r="152" spans="2:26" x14ac:dyDescent="0.2">
      <c r="B152" s="278"/>
      <c r="C152" s="278"/>
      <c r="D152" s="278"/>
      <c r="E152" s="278"/>
      <c r="F152" s="278"/>
      <c r="G152" s="278"/>
      <c r="H152" s="278"/>
      <c r="I152" s="278"/>
      <c r="J152" s="278"/>
      <c r="K152" s="278"/>
      <c r="L152" s="278"/>
      <c r="M152" s="278"/>
      <c r="N152" s="278"/>
      <c r="V152" s="278"/>
      <c r="W152" s="278"/>
      <c r="Y152" s="278"/>
      <c r="Z152" s="278"/>
    </row>
    <row r="153" spans="2:26" x14ac:dyDescent="0.2">
      <c r="B153" s="278"/>
      <c r="C153" s="278"/>
      <c r="D153" s="278"/>
      <c r="E153" s="278"/>
      <c r="F153" s="278"/>
      <c r="G153" s="278"/>
      <c r="H153" s="278"/>
      <c r="I153" s="278"/>
      <c r="J153" s="278"/>
      <c r="K153" s="278"/>
      <c r="L153" s="278"/>
      <c r="M153" s="278"/>
      <c r="N153" s="278"/>
      <c r="V153" s="278"/>
      <c r="W153" s="278"/>
      <c r="Y153" s="278"/>
      <c r="Z153" s="278"/>
    </row>
    <row r="154" spans="2:26" x14ac:dyDescent="0.2">
      <c r="B154" s="278"/>
      <c r="C154" s="278"/>
      <c r="D154" s="278"/>
      <c r="E154" s="278"/>
      <c r="F154" s="278"/>
      <c r="G154" s="278"/>
      <c r="H154" s="278"/>
      <c r="I154" s="278"/>
      <c r="J154" s="278"/>
      <c r="K154" s="278"/>
      <c r="L154" s="278"/>
      <c r="M154" s="278"/>
      <c r="N154" s="278"/>
      <c r="V154" s="278"/>
      <c r="W154" s="278"/>
      <c r="Y154" s="278"/>
      <c r="Z154" s="278"/>
    </row>
    <row r="155" spans="2:26" x14ac:dyDescent="0.2">
      <c r="B155" s="278"/>
      <c r="C155" s="278"/>
      <c r="D155" s="278"/>
      <c r="E155" s="278"/>
      <c r="F155" s="278"/>
      <c r="G155" s="278"/>
      <c r="H155" s="278"/>
      <c r="I155" s="278"/>
      <c r="J155" s="278"/>
      <c r="K155" s="278"/>
      <c r="L155" s="278"/>
      <c r="M155" s="278"/>
      <c r="N155" s="278"/>
      <c r="V155" s="278"/>
      <c r="W155" s="278"/>
      <c r="Y155" s="278"/>
      <c r="Z155" s="278"/>
    </row>
    <row r="156" spans="2:26" x14ac:dyDescent="0.2">
      <c r="B156" s="278"/>
      <c r="C156" s="278"/>
      <c r="D156" s="278"/>
      <c r="E156" s="278"/>
      <c r="F156" s="278"/>
      <c r="G156" s="278"/>
      <c r="H156" s="278"/>
      <c r="I156" s="278"/>
      <c r="J156" s="278"/>
      <c r="K156" s="278"/>
      <c r="L156" s="278"/>
      <c r="M156" s="278"/>
      <c r="N156" s="278"/>
      <c r="V156" s="278"/>
      <c r="W156" s="278"/>
      <c r="Y156" s="278"/>
      <c r="Z156" s="278"/>
    </row>
    <row r="157" spans="2:26" x14ac:dyDescent="0.2">
      <c r="B157" s="278"/>
      <c r="C157" s="278"/>
      <c r="D157" s="278"/>
      <c r="E157" s="278"/>
      <c r="F157" s="278"/>
      <c r="G157" s="278"/>
      <c r="H157" s="278"/>
      <c r="I157" s="278"/>
      <c r="J157" s="278"/>
      <c r="K157" s="278"/>
      <c r="L157" s="278"/>
      <c r="M157" s="278"/>
      <c r="N157" s="278"/>
      <c r="V157" s="278"/>
      <c r="W157" s="278"/>
      <c r="Y157" s="278"/>
      <c r="Z157" s="278"/>
    </row>
    <row r="158" spans="2:26" x14ac:dyDescent="0.2">
      <c r="B158" s="278"/>
      <c r="C158" s="278"/>
      <c r="D158" s="278"/>
      <c r="E158" s="278"/>
      <c r="F158" s="278"/>
      <c r="G158" s="278"/>
      <c r="H158" s="278"/>
      <c r="I158" s="278"/>
      <c r="J158" s="278"/>
      <c r="K158" s="278"/>
      <c r="L158" s="278"/>
      <c r="M158" s="278"/>
      <c r="N158" s="278"/>
      <c r="V158" s="278"/>
      <c r="W158" s="278"/>
      <c r="Y158" s="278"/>
      <c r="Z158" s="278"/>
    </row>
    <row r="159" spans="2:26" x14ac:dyDescent="0.2">
      <c r="B159" s="278"/>
      <c r="C159" s="278"/>
      <c r="D159" s="278"/>
      <c r="E159" s="278"/>
      <c r="F159" s="278"/>
      <c r="G159" s="278"/>
      <c r="H159" s="278"/>
      <c r="I159" s="278"/>
      <c r="J159" s="278"/>
      <c r="K159" s="278"/>
      <c r="L159" s="278"/>
      <c r="M159" s="278"/>
      <c r="N159" s="278"/>
      <c r="V159" s="278"/>
      <c r="W159" s="278"/>
      <c r="Y159" s="278"/>
      <c r="Z159" s="278"/>
    </row>
    <row r="160" spans="2:26" x14ac:dyDescent="0.2">
      <c r="B160" s="278"/>
      <c r="C160" s="278"/>
      <c r="D160" s="278"/>
      <c r="E160" s="278"/>
      <c r="F160" s="278"/>
      <c r="G160" s="278"/>
      <c r="H160" s="278"/>
      <c r="I160" s="278"/>
      <c r="J160" s="278"/>
      <c r="K160" s="278"/>
      <c r="L160" s="278"/>
      <c r="M160" s="278"/>
      <c r="N160" s="278"/>
      <c r="V160" s="278"/>
      <c r="W160" s="278"/>
      <c r="Y160" s="278"/>
      <c r="Z160" s="278"/>
    </row>
    <row r="161" spans="2:26" x14ac:dyDescent="0.2">
      <c r="B161" s="278"/>
      <c r="C161" s="278"/>
      <c r="D161" s="278"/>
      <c r="E161" s="278"/>
      <c r="F161" s="278"/>
      <c r="G161" s="278"/>
      <c r="H161" s="278"/>
      <c r="I161" s="278"/>
      <c r="J161" s="278"/>
      <c r="K161" s="278"/>
      <c r="L161" s="278"/>
      <c r="M161" s="278"/>
      <c r="N161" s="278"/>
      <c r="V161" s="278"/>
      <c r="W161" s="278"/>
      <c r="Y161" s="278"/>
      <c r="Z161" s="278"/>
    </row>
    <row r="162" spans="2:26" x14ac:dyDescent="0.2">
      <c r="B162" s="278"/>
      <c r="C162" s="278"/>
      <c r="D162" s="278"/>
      <c r="E162" s="278"/>
      <c r="F162" s="278"/>
      <c r="G162" s="278"/>
      <c r="H162" s="278"/>
      <c r="I162" s="278"/>
      <c r="J162" s="278"/>
      <c r="K162" s="278"/>
      <c r="L162" s="278"/>
      <c r="M162" s="278"/>
      <c r="N162" s="278"/>
      <c r="V162" s="278"/>
      <c r="W162" s="278"/>
      <c r="Y162" s="278"/>
      <c r="Z162" s="278"/>
    </row>
    <row r="163" spans="2:26" x14ac:dyDescent="0.2">
      <c r="B163" s="278"/>
      <c r="C163" s="278"/>
      <c r="D163" s="278"/>
      <c r="E163" s="278"/>
      <c r="F163" s="278"/>
      <c r="G163" s="278"/>
      <c r="H163" s="278"/>
      <c r="I163" s="278"/>
      <c r="J163" s="278"/>
      <c r="K163" s="278"/>
      <c r="L163" s="278"/>
      <c r="M163" s="278"/>
      <c r="N163" s="278"/>
      <c r="V163" s="278"/>
      <c r="W163" s="278"/>
      <c r="Y163" s="278"/>
      <c r="Z163" s="278"/>
    </row>
    <row r="164" spans="2:26" x14ac:dyDescent="0.2">
      <c r="B164" s="278"/>
      <c r="C164" s="278"/>
      <c r="D164" s="278"/>
      <c r="E164" s="278"/>
      <c r="F164" s="278"/>
      <c r="G164" s="278"/>
      <c r="H164" s="278"/>
      <c r="I164" s="278"/>
      <c r="J164" s="278"/>
      <c r="K164" s="278"/>
      <c r="L164" s="278"/>
      <c r="M164" s="278"/>
      <c r="N164" s="278"/>
      <c r="V164" s="278"/>
      <c r="W164" s="278"/>
      <c r="Y164" s="278"/>
      <c r="Z164" s="278"/>
    </row>
    <row r="165" spans="2:26" x14ac:dyDescent="0.2">
      <c r="B165" s="278"/>
      <c r="C165" s="278"/>
      <c r="D165" s="278"/>
      <c r="E165" s="278"/>
      <c r="F165" s="278"/>
      <c r="G165" s="278"/>
      <c r="H165" s="278"/>
      <c r="I165" s="278"/>
      <c r="J165" s="278"/>
      <c r="K165" s="278"/>
      <c r="L165" s="278"/>
      <c r="M165" s="278"/>
      <c r="N165" s="278"/>
      <c r="V165" s="278"/>
      <c r="W165" s="278"/>
      <c r="Y165" s="278"/>
      <c r="Z165" s="278"/>
    </row>
    <row r="166" spans="2:26" x14ac:dyDescent="0.2">
      <c r="B166" s="278"/>
      <c r="C166" s="278"/>
      <c r="D166" s="278"/>
      <c r="E166" s="278"/>
      <c r="F166" s="278"/>
      <c r="G166" s="278"/>
      <c r="H166" s="278"/>
      <c r="I166" s="278"/>
      <c r="J166" s="278"/>
      <c r="K166" s="278"/>
      <c r="L166" s="278"/>
      <c r="M166" s="278"/>
      <c r="N166" s="278"/>
      <c r="V166" s="278"/>
      <c r="W166" s="278"/>
      <c r="Y166" s="278"/>
      <c r="Z166" s="278"/>
    </row>
    <row r="167" spans="2:26" x14ac:dyDescent="0.2">
      <c r="B167" s="278"/>
      <c r="C167" s="278"/>
      <c r="D167" s="278"/>
      <c r="E167" s="278"/>
      <c r="F167" s="278"/>
      <c r="G167" s="278"/>
      <c r="H167" s="278"/>
      <c r="I167" s="278"/>
      <c r="J167" s="278"/>
      <c r="K167" s="278"/>
      <c r="L167" s="278"/>
      <c r="M167" s="278"/>
      <c r="N167" s="278"/>
      <c r="V167" s="278"/>
      <c r="W167" s="278"/>
      <c r="Y167" s="278"/>
      <c r="Z167" s="278"/>
    </row>
    <row r="168" spans="2:26" x14ac:dyDescent="0.2">
      <c r="B168" s="278"/>
      <c r="C168" s="278"/>
      <c r="D168" s="278"/>
      <c r="E168" s="278"/>
      <c r="F168" s="278"/>
      <c r="G168" s="278"/>
      <c r="H168" s="278"/>
      <c r="I168" s="278"/>
      <c r="J168" s="278"/>
      <c r="K168" s="278"/>
      <c r="L168" s="278"/>
      <c r="M168" s="278"/>
      <c r="N168" s="278"/>
      <c r="V168" s="278"/>
      <c r="W168" s="278"/>
      <c r="Y168" s="278"/>
      <c r="Z168" s="278"/>
    </row>
    <row r="169" spans="2:26" x14ac:dyDescent="0.2">
      <c r="B169" s="278"/>
      <c r="C169" s="278"/>
      <c r="D169" s="278"/>
      <c r="E169" s="278"/>
      <c r="F169" s="278"/>
      <c r="G169" s="278"/>
      <c r="H169" s="278"/>
      <c r="I169" s="278"/>
      <c r="J169" s="278"/>
      <c r="K169" s="278"/>
      <c r="L169" s="278"/>
      <c r="M169" s="278"/>
      <c r="N169" s="278"/>
      <c r="V169" s="278"/>
      <c r="W169" s="278"/>
      <c r="Y169" s="278"/>
      <c r="Z169" s="278"/>
    </row>
    <row r="170" spans="2:26" x14ac:dyDescent="0.2">
      <c r="B170" s="278"/>
      <c r="C170" s="278"/>
      <c r="D170" s="278"/>
      <c r="E170" s="278"/>
      <c r="F170" s="278"/>
      <c r="G170" s="278"/>
      <c r="H170" s="278"/>
      <c r="I170" s="278"/>
      <c r="J170" s="278"/>
      <c r="K170" s="278"/>
      <c r="L170" s="278"/>
      <c r="M170" s="278"/>
      <c r="N170" s="278"/>
      <c r="V170" s="278"/>
      <c r="W170" s="278"/>
      <c r="Y170" s="278"/>
      <c r="Z170" s="278"/>
    </row>
    <row r="171" spans="2:26" x14ac:dyDescent="0.2">
      <c r="B171" s="278"/>
      <c r="C171" s="278"/>
      <c r="D171" s="278"/>
      <c r="E171" s="278"/>
      <c r="F171" s="278"/>
      <c r="G171" s="278"/>
      <c r="H171" s="278"/>
      <c r="I171" s="278"/>
      <c r="J171" s="278"/>
      <c r="K171" s="278"/>
      <c r="L171" s="278"/>
      <c r="M171" s="278"/>
      <c r="N171" s="278"/>
      <c r="V171" s="278"/>
      <c r="W171" s="278"/>
      <c r="Y171" s="278"/>
      <c r="Z171" s="278"/>
    </row>
    <row r="172" spans="2:26" x14ac:dyDescent="0.2">
      <c r="B172" s="278"/>
      <c r="C172" s="278"/>
      <c r="D172" s="278"/>
      <c r="E172" s="278"/>
      <c r="F172" s="278"/>
      <c r="G172" s="278"/>
      <c r="H172" s="278"/>
      <c r="I172" s="278"/>
      <c r="J172" s="278"/>
      <c r="K172" s="278"/>
      <c r="L172" s="278"/>
      <c r="M172" s="278"/>
      <c r="N172" s="278"/>
      <c r="V172" s="278"/>
      <c r="W172" s="278"/>
      <c r="Y172" s="278"/>
      <c r="Z172" s="278"/>
    </row>
    <row r="173" spans="2:26" x14ac:dyDescent="0.2">
      <c r="B173" s="278"/>
      <c r="C173" s="278"/>
      <c r="D173" s="278"/>
      <c r="E173" s="278"/>
      <c r="F173" s="278"/>
      <c r="G173" s="278"/>
      <c r="H173" s="278"/>
      <c r="I173" s="278"/>
      <c r="J173" s="278"/>
      <c r="K173" s="278"/>
      <c r="L173" s="278"/>
      <c r="M173" s="278"/>
      <c r="N173" s="278"/>
      <c r="V173" s="278"/>
      <c r="W173" s="278"/>
      <c r="Y173" s="278"/>
      <c r="Z173" s="278"/>
    </row>
    <row r="174" spans="2:26" x14ac:dyDescent="0.2">
      <c r="B174" s="278"/>
      <c r="C174" s="278"/>
      <c r="D174" s="278"/>
      <c r="E174" s="278"/>
      <c r="F174" s="278"/>
      <c r="G174" s="278"/>
      <c r="H174" s="278"/>
      <c r="I174" s="278"/>
      <c r="J174" s="278"/>
      <c r="K174" s="278"/>
      <c r="L174" s="278"/>
      <c r="M174" s="278"/>
      <c r="N174" s="278"/>
      <c r="V174" s="278"/>
      <c r="W174" s="278"/>
      <c r="Y174" s="278"/>
      <c r="Z174" s="278"/>
    </row>
    <row r="175" spans="2:26" x14ac:dyDescent="0.2">
      <c r="B175" s="278"/>
      <c r="C175" s="278"/>
      <c r="D175" s="278"/>
      <c r="E175" s="278"/>
      <c r="F175" s="278"/>
      <c r="G175" s="278"/>
      <c r="H175" s="278"/>
      <c r="I175" s="278"/>
      <c r="J175" s="278"/>
      <c r="K175" s="278"/>
      <c r="L175" s="278"/>
      <c r="M175" s="278"/>
      <c r="N175" s="278"/>
      <c r="V175" s="278"/>
      <c r="W175" s="278"/>
      <c r="Y175" s="278"/>
      <c r="Z175" s="278"/>
    </row>
    <row r="176" spans="2:26" x14ac:dyDescent="0.2">
      <c r="B176" s="278"/>
      <c r="C176" s="278"/>
      <c r="D176" s="278"/>
      <c r="E176" s="278"/>
      <c r="F176" s="278"/>
      <c r="G176" s="278"/>
      <c r="H176" s="278"/>
      <c r="I176" s="278"/>
      <c r="J176" s="278"/>
      <c r="K176" s="278"/>
      <c r="L176" s="278"/>
      <c r="M176" s="278"/>
      <c r="N176" s="278"/>
      <c r="V176" s="278"/>
      <c r="W176" s="278"/>
      <c r="Y176" s="278"/>
      <c r="Z176" s="278"/>
    </row>
    <row r="177" spans="2:26" x14ac:dyDescent="0.2">
      <c r="B177" s="278"/>
      <c r="C177" s="278"/>
      <c r="D177" s="278"/>
      <c r="E177" s="278"/>
      <c r="F177" s="278"/>
      <c r="G177" s="278"/>
      <c r="H177" s="278"/>
      <c r="I177" s="278"/>
      <c r="J177" s="278"/>
      <c r="K177" s="278"/>
      <c r="L177" s="278"/>
      <c r="M177" s="278"/>
      <c r="N177" s="278"/>
      <c r="V177" s="278"/>
      <c r="W177" s="278"/>
      <c r="Y177" s="278"/>
      <c r="Z177" s="278"/>
    </row>
    <row r="178" spans="2:26" x14ac:dyDescent="0.2">
      <c r="B178" s="278"/>
      <c r="C178" s="278"/>
      <c r="D178" s="278"/>
      <c r="E178" s="278"/>
      <c r="F178" s="278"/>
      <c r="G178" s="278"/>
      <c r="H178" s="278"/>
      <c r="I178" s="278"/>
      <c r="J178" s="278"/>
      <c r="K178" s="278"/>
      <c r="L178" s="278"/>
      <c r="M178" s="278"/>
      <c r="N178" s="278"/>
      <c r="V178" s="278"/>
      <c r="W178" s="278"/>
      <c r="Y178" s="278"/>
      <c r="Z178" s="278"/>
    </row>
    <row r="179" spans="2:26" x14ac:dyDescent="0.2">
      <c r="B179" s="278"/>
      <c r="C179" s="278"/>
      <c r="D179" s="278"/>
      <c r="E179" s="278"/>
      <c r="F179" s="278"/>
      <c r="G179" s="278"/>
      <c r="H179" s="278"/>
      <c r="I179" s="278"/>
      <c r="J179" s="278"/>
      <c r="K179" s="278"/>
      <c r="L179" s="278"/>
      <c r="M179" s="278"/>
      <c r="N179" s="278"/>
      <c r="V179" s="278"/>
      <c r="W179" s="278"/>
      <c r="Y179" s="278"/>
      <c r="Z179" s="278"/>
    </row>
    <row r="180" spans="2:26" x14ac:dyDescent="0.2">
      <c r="B180" s="278"/>
      <c r="C180" s="278"/>
      <c r="D180" s="278"/>
      <c r="E180" s="278"/>
      <c r="F180" s="278"/>
      <c r="G180" s="278"/>
      <c r="H180" s="278"/>
      <c r="I180" s="278"/>
      <c r="J180" s="278"/>
      <c r="K180" s="278"/>
      <c r="L180" s="278"/>
      <c r="M180" s="278"/>
      <c r="N180" s="278"/>
      <c r="V180" s="278"/>
      <c r="W180" s="278"/>
      <c r="Y180" s="278"/>
      <c r="Z180" s="278"/>
    </row>
    <row r="181" spans="2:26" x14ac:dyDescent="0.2">
      <c r="B181" s="278"/>
      <c r="C181" s="278"/>
      <c r="D181" s="278"/>
      <c r="E181" s="278"/>
      <c r="F181" s="278"/>
      <c r="G181" s="278"/>
      <c r="H181" s="278"/>
      <c r="I181" s="278"/>
      <c r="J181" s="278"/>
      <c r="K181" s="278"/>
      <c r="L181" s="278"/>
      <c r="M181" s="278"/>
      <c r="N181" s="278"/>
      <c r="V181" s="278"/>
      <c r="W181" s="278"/>
      <c r="Y181" s="278"/>
      <c r="Z181" s="278"/>
    </row>
    <row r="182" spans="2:26" x14ac:dyDescent="0.2">
      <c r="B182" s="278"/>
      <c r="C182" s="278"/>
      <c r="D182" s="278"/>
      <c r="E182" s="278"/>
      <c r="F182" s="278"/>
      <c r="G182" s="278"/>
      <c r="H182" s="278"/>
      <c r="I182" s="278"/>
      <c r="J182" s="278"/>
      <c r="K182" s="278"/>
      <c r="L182" s="278"/>
      <c r="M182" s="278"/>
      <c r="N182" s="278"/>
      <c r="V182" s="278"/>
      <c r="W182" s="278"/>
      <c r="Y182" s="278"/>
      <c r="Z182" s="278"/>
    </row>
    <row r="183" spans="2:26" x14ac:dyDescent="0.2">
      <c r="B183" s="278"/>
      <c r="C183" s="278"/>
      <c r="D183" s="278"/>
      <c r="E183" s="278"/>
      <c r="F183" s="278"/>
      <c r="G183" s="278"/>
      <c r="H183" s="278"/>
      <c r="I183" s="278"/>
      <c r="J183" s="278"/>
      <c r="K183" s="278"/>
      <c r="L183" s="278"/>
      <c r="M183" s="278"/>
      <c r="N183" s="278"/>
      <c r="V183" s="278"/>
      <c r="W183" s="278"/>
      <c r="Y183" s="278"/>
      <c r="Z183" s="278"/>
    </row>
    <row r="184" spans="2:26" x14ac:dyDescent="0.2">
      <c r="B184" s="278"/>
      <c r="C184" s="278"/>
      <c r="D184" s="278"/>
      <c r="E184" s="278"/>
      <c r="F184" s="278"/>
      <c r="G184" s="278"/>
      <c r="H184" s="278"/>
      <c r="I184" s="278"/>
      <c r="J184" s="278"/>
      <c r="K184" s="278"/>
      <c r="L184" s="278"/>
      <c r="M184" s="278"/>
      <c r="N184" s="278"/>
      <c r="V184" s="278"/>
      <c r="W184" s="278"/>
      <c r="Y184" s="278"/>
      <c r="Z184" s="278"/>
    </row>
    <row r="185" spans="2:26" x14ac:dyDescent="0.2">
      <c r="B185" s="278"/>
      <c r="C185" s="278"/>
      <c r="D185" s="278"/>
      <c r="E185" s="278"/>
      <c r="F185" s="278"/>
      <c r="G185" s="278"/>
      <c r="H185" s="278"/>
      <c r="I185" s="278"/>
      <c r="J185" s="278"/>
      <c r="K185" s="278"/>
      <c r="L185" s="278"/>
      <c r="M185" s="278"/>
      <c r="N185" s="278"/>
      <c r="V185" s="278"/>
      <c r="W185" s="278"/>
      <c r="Y185" s="278"/>
      <c r="Z185" s="278"/>
    </row>
    <row r="186" spans="2:26" x14ac:dyDescent="0.2">
      <c r="B186" s="278"/>
      <c r="C186" s="278"/>
      <c r="D186" s="278"/>
      <c r="E186" s="278"/>
      <c r="F186" s="278"/>
      <c r="G186" s="278"/>
      <c r="H186" s="278"/>
      <c r="I186" s="278"/>
      <c r="J186" s="278"/>
      <c r="K186" s="278"/>
      <c r="L186" s="278"/>
      <c r="M186" s="278"/>
      <c r="N186" s="278"/>
      <c r="V186" s="278"/>
      <c r="W186" s="278"/>
      <c r="Y186" s="278"/>
      <c r="Z186" s="278"/>
    </row>
    <row r="187" spans="2:26" x14ac:dyDescent="0.2">
      <c r="B187" s="278"/>
      <c r="C187" s="278"/>
      <c r="D187" s="278"/>
      <c r="E187" s="278"/>
      <c r="F187" s="278"/>
      <c r="G187" s="278"/>
      <c r="H187" s="278"/>
      <c r="I187" s="278"/>
      <c r="J187" s="278"/>
      <c r="K187" s="278"/>
      <c r="L187" s="278"/>
      <c r="M187" s="278"/>
      <c r="N187" s="278"/>
      <c r="V187" s="278"/>
      <c r="W187" s="278"/>
      <c r="Y187" s="278"/>
      <c r="Z187" s="278"/>
    </row>
    <row r="188" spans="2:26" x14ac:dyDescent="0.2">
      <c r="B188" s="278"/>
      <c r="C188" s="278"/>
      <c r="D188" s="278"/>
      <c r="E188" s="278"/>
      <c r="F188" s="278"/>
      <c r="G188" s="278"/>
      <c r="H188" s="278"/>
      <c r="I188" s="278"/>
      <c r="J188" s="278"/>
      <c r="K188" s="278"/>
      <c r="L188" s="278"/>
      <c r="M188" s="278"/>
      <c r="N188" s="278"/>
      <c r="V188" s="278"/>
      <c r="W188" s="278"/>
      <c r="Y188" s="278"/>
      <c r="Z188" s="278"/>
    </row>
    <row r="189" spans="2:26" x14ac:dyDescent="0.2">
      <c r="B189" s="278"/>
      <c r="C189" s="278"/>
      <c r="D189" s="278"/>
      <c r="E189" s="278"/>
      <c r="F189" s="278"/>
      <c r="G189" s="278"/>
      <c r="H189" s="278"/>
      <c r="I189" s="278"/>
      <c r="J189" s="278"/>
      <c r="K189" s="278"/>
      <c r="L189" s="278"/>
      <c r="M189" s="278"/>
      <c r="N189" s="278"/>
      <c r="V189" s="278"/>
      <c r="W189" s="278"/>
      <c r="Y189" s="278"/>
      <c r="Z189" s="278"/>
    </row>
    <row r="190" spans="2:26" x14ac:dyDescent="0.2">
      <c r="B190" s="278"/>
      <c r="C190" s="278"/>
      <c r="D190" s="278"/>
      <c r="E190" s="278"/>
      <c r="F190" s="278"/>
      <c r="G190" s="278"/>
      <c r="H190" s="278"/>
      <c r="I190" s="278"/>
      <c r="J190" s="278"/>
      <c r="K190" s="278"/>
      <c r="L190" s="278"/>
      <c r="M190" s="278"/>
      <c r="N190" s="278"/>
      <c r="V190" s="278"/>
      <c r="W190" s="278"/>
      <c r="Y190" s="278"/>
      <c r="Z190" s="278"/>
    </row>
    <row r="191" spans="2:26" x14ac:dyDescent="0.2">
      <c r="B191" s="278"/>
      <c r="C191" s="278"/>
      <c r="D191" s="278"/>
      <c r="E191" s="278"/>
      <c r="F191" s="278"/>
      <c r="G191" s="278"/>
      <c r="H191" s="278"/>
      <c r="I191" s="278"/>
      <c r="J191" s="278"/>
      <c r="K191" s="278"/>
      <c r="L191" s="278"/>
      <c r="M191" s="278"/>
      <c r="N191" s="278"/>
      <c r="V191" s="278"/>
      <c r="W191" s="278"/>
      <c r="Y191" s="278"/>
      <c r="Z191" s="278"/>
    </row>
    <row r="192" spans="2:26" x14ac:dyDescent="0.2">
      <c r="B192" s="278"/>
      <c r="C192" s="278"/>
      <c r="D192" s="278"/>
      <c r="E192" s="278"/>
      <c r="F192" s="278"/>
      <c r="G192" s="278"/>
      <c r="H192" s="278"/>
      <c r="I192" s="278"/>
      <c r="J192" s="278"/>
      <c r="K192" s="278"/>
      <c r="L192" s="278"/>
      <c r="M192" s="278"/>
      <c r="N192" s="278"/>
      <c r="V192" s="278"/>
      <c r="W192" s="278"/>
      <c r="Y192" s="278"/>
      <c r="Z192" s="278"/>
    </row>
    <row r="193" spans="2:26" x14ac:dyDescent="0.2">
      <c r="B193" s="278"/>
      <c r="C193" s="278"/>
      <c r="D193" s="278"/>
      <c r="E193" s="278"/>
      <c r="F193" s="278"/>
      <c r="G193" s="278"/>
      <c r="H193" s="278"/>
      <c r="I193" s="278"/>
      <c r="J193" s="278"/>
      <c r="K193" s="278"/>
      <c r="L193" s="278"/>
      <c r="M193" s="278"/>
      <c r="N193" s="278"/>
      <c r="V193" s="278"/>
      <c r="W193" s="278"/>
      <c r="Y193" s="278"/>
      <c r="Z193" s="278"/>
    </row>
    <row r="194" spans="2:26" x14ac:dyDescent="0.2">
      <c r="B194" s="278"/>
      <c r="C194" s="278"/>
      <c r="D194" s="278"/>
      <c r="E194" s="278"/>
      <c r="F194" s="278"/>
      <c r="G194" s="278"/>
      <c r="H194" s="278"/>
      <c r="I194" s="278"/>
      <c r="J194" s="278"/>
      <c r="K194" s="278"/>
      <c r="L194" s="278"/>
      <c r="M194" s="278"/>
      <c r="N194" s="278"/>
      <c r="V194" s="278"/>
      <c r="W194" s="278"/>
      <c r="Y194" s="278"/>
      <c r="Z194" s="278"/>
    </row>
    <row r="195" spans="2:26" x14ac:dyDescent="0.2">
      <c r="B195" s="278"/>
      <c r="C195" s="278"/>
      <c r="D195" s="278"/>
      <c r="E195" s="278"/>
      <c r="F195" s="278"/>
      <c r="G195" s="278"/>
      <c r="H195" s="278"/>
      <c r="I195" s="278"/>
      <c r="J195" s="278"/>
      <c r="K195" s="278"/>
      <c r="L195" s="278"/>
      <c r="M195" s="278"/>
      <c r="N195" s="278"/>
      <c r="V195" s="278"/>
      <c r="W195" s="278"/>
      <c r="Y195" s="278"/>
      <c r="Z195" s="278"/>
    </row>
    <row r="196" spans="2:26" x14ac:dyDescent="0.2">
      <c r="B196" s="278"/>
      <c r="C196" s="278"/>
      <c r="D196" s="278"/>
      <c r="E196" s="278"/>
      <c r="F196" s="278"/>
      <c r="G196" s="278"/>
      <c r="H196" s="278"/>
      <c r="I196" s="278"/>
      <c r="J196" s="278"/>
      <c r="K196" s="278"/>
      <c r="L196" s="278"/>
      <c r="M196" s="278"/>
      <c r="N196" s="278"/>
      <c r="V196" s="278"/>
      <c r="W196" s="278"/>
      <c r="Y196" s="278"/>
      <c r="Z196" s="278"/>
    </row>
    <row r="197" spans="2:26" x14ac:dyDescent="0.2">
      <c r="B197" s="278"/>
      <c r="C197" s="278"/>
      <c r="D197" s="278"/>
      <c r="E197" s="278"/>
      <c r="F197" s="278"/>
      <c r="G197" s="278"/>
      <c r="H197" s="278"/>
      <c r="I197" s="278"/>
      <c r="J197" s="278"/>
      <c r="K197" s="278"/>
      <c r="L197" s="278"/>
      <c r="M197" s="278"/>
      <c r="N197" s="278"/>
      <c r="V197" s="278"/>
      <c r="W197" s="278"/>
      <c r="Y197" s="278"/>
      <c r="Z197" s="278"/>
    </row>
    <row r="198" spans="2:26" x14ac:dyDescent="0.2">
      <c r="B198" s="278"/>
      <c r="C198" s="278"/>
      <c r="D198" s="278"/>
      <c r="E198" s="278"/>
      <c r="F198" s="278"/>
      <c r="G198" s="278"/>
      <c r="H198" s="278"/>
      <c r="I198" s="278"/>
      <c r="J198" s="278"/>
      <c r="K198" s="278"/>
      <c r="L198" s="278"/>
      <c r="M198" s="278"/>
      <c r="N198" s="278"/>
      <c r="V198" s="278"/>
      <c r="W198" s="278"/>
      <c r="Y198" s="278"/>
      <c r="Z198" s="278"/>
    </row>
    <row r="199" spans="2:26" x14ac:dyDescent="0.2">
      <c r="B199" s="278"/>
      <c r="C199" s="278"/>
      <c r="D199" s="278"/>
      <c r="E199" s="278"/>
      <c r="F199" s="278"/>
      <c r="G199" s="278"/>
      <c r="H199" s="278"/>
      <c r="I199" s="278"/>
      <c r="J199" s="278"/>
      <c r="K199" s="278"/>
      <c r="L199" s="278"/>
      <c r="M199" s="278"/>
      <c r="N199" s="278"/>
      <c r="V199" s="278"/>
      <c r="W199" s="278"/>
      <c r="Y199" s="278"/>
      <c r="Z199" s="278"/>
    </row>
    <row r="200" spans="2:26" x14ac:dyDescent="0.2">
      <c r="B200" s="278"/>
      <c r="C200" s="278"/>
      <c r="D200" s="278"/>
      <c r="E200" s="278"/>
      <c r="F200" s="278"/>
      <c r="G200" s="278"/>
      <c r="H200" s="278"/>
      <c r="I200" s="278"/>
      <c r="J200" s="278"/>
      <c r="K200" s="278"/>
      <c r="L200" s="278"/>
      <c r="M200" s="278"/>
      <c r="N200" s="278"/>
      <c r="V200" s="278"/>
      <c r="W200" s="278"/>
      <c r="Y200" s="278"/>
      <c r="Z200" s="278"/>
    </row>
    <row r="201" spans="2:26" x14ac:dyDescent="0.2">
      <c r="B201" s="278"/>
      <c r="C201" s="278"/>
      <c r="D201" s="278"/>
      <c r="E201" s="278"/>
      <c r="F201" s="278"/>
      <c r="G201" s="278"/>
      <c r="H201" s="278"/>
      <c r="I201" s="278"/>
      <c r="J201" s="278"/>
      <c r="K201" s="278"/>
      <c r="L201" s="278"/>
      <c r="M201" s="278"/>
      <c r="N201" s="278"/>
      <c r="V201" s="278"/>
      <c r="W201" s="278"/>
      <c r="Y201" s="278"/>
      <c r="Z201" s="278"/>
    </row>
    <row r="202" spans="2:26" x14ac:dyDescent="0.2">
      <c r="B202" s="278"/>
      <c r="C202" s="278"/>
      <c r="D202" s="278"/>
      <c r="E202" s="278"/>
      <c r="F202" s="278"/>
      <c r="G202" s="278"/>
      <c r="H202" s="278"/>
      <c r="I202" s="278"/>
      <c r="J202" s="278"/>
      <c r="K202" s="278"/>
      <c r="L202" s="278"/>
      <c r="M202" s="278"/>
      <c r="N202" s="278"/>
      <c r="V202" s="278"/>
      <c r="W202" s="278"/>
      <c r="Y202" s="278"/>
      <c r="Z202" s="278"/>
    </row>
    <row r="203" spans="2:26" x14ac:dyDescent="0.2">
      <c r="B203" s="278"/>
      <c r="C203" s="278"/>
      <c r="D203" s="278"/>
      <c r="E203" s="278"/>
      <c r="F203" s="278"/>
      <c r="G203" s="278"/>
      <c r="H203" s="278"/>
      <c r="I203" s="278"/>
      <c r="J203" s="278"/>
      <c r="K203" s="278"/>
      <c r="L203" s="278"/>
      <c r="M203" s="278"/>
      <c r="N203" s="278"/>
      <c r="V203" s="278"/>
      <c r="W203" s="278"/>
      <c r="Y203" s="278"/>
      <c r="Z203" s="278"/>
    </row>
    <row r="204" spans="2:26" x14ac:dyDescent="0.2">
      <c r="B204" s="278"/>
      <c r="C204" s="278"/>
      <c r="D204" s="278"/>
      <c r="E204" s="278"/>
      <c r="F204" s="278"/>
      <c r="G204" s="278"/>
      <c r="H204" s="278"/>
      <c r="I204" s="278"/>
      <c r="J204" s="278"/>
      <c r="K204" s="278"/>
      <c r="L204" s="278"/>
      <c r="M204" s="278"/>
      <c r="N204" s="278"/>
      <c r="V204" s="278"/>
      <c r="W204" s="278"/>
      <c r="Y204" s="278"/>
      <c r="Z204" s="278"/>
    </row>
    <row r="205" spans="2:26" x14ac:dyDescent="0.2">
      <c r="B205" s="278"/>
      <c r="C205" s="278"/>
      <c r="D205" s="278"/>
      <c r="E205" s="278"/>
      <c r="F205" s="278"/>
      <c r="G205" s="278"/>
      <c r="H205" s="278"/>
      <c r="I205" s="278"/>
      <c r="J205" s="278"/>
      <c r="K205" s="278"/>
      <c r="L205" s="278"/>
      <c r="M205" s="278"/>
      <c r="N205" s="278"/>
      <c r="V205" s="278"/>
      <c r="W205" s="278"/>
      <c r="Y205" s="278"/>
      <c r="Z205" s="278"/>
    </row>
    <row r="206" spans="2:26" x14ac:dyDescent="0.2">
      <c r="B206" s="278"/>
      <c r="C206" s="278"/>
      <c r="D206" s="278"/>
      <c r="E206" s="278"/>
      <c r="F206" s="278"/>
      <c r="G206" s="278"/>
      <c r="H206" s="278"/>
      <c r="I206" s="278"/>
      <c r="J206" s="278"/>
      <c r="K206" s="278"/>
      <c r="L206" s="278"/>
      <c r="M206" s="278"/>
      <c r="N206" s="278"/>
      <c r="V206" s="278"/>
      <c r="W206" s="278"/>
      <c r="Y206" s="278"/>
      <c r="Z206" s="278"/>
    </row>
    <row r="207" spans="2:26" x14ac:dyDescent="0.2">
      <c r="B207" s="278"/>
      <c r="C207" s="278"/>
      <c r="D207" s="278"/>
      <c r="E207" s="278"/>
      <c r="F207" s="278"/>
      <c r="G207" s="278"/>
      <c r="H207" s="278"/>
      <c r="I207" s="278"/>
      <c r="J207" s="278"/>
      <c r="K207" s="278"/>
      <c r="L207" s="278"/>
      <c r="M207" s="278"/>
      <c r="N207" s="278"/>
      <c r="V207" s="278"/>
      <c r="W207" s="278"/>
      <c r="Y207" s="278"/>
      <c r="Z207" s="278"/>
    </row>
    <row r="208" spans="2:26" x14ac:dyDescent="0.2">
      <c r="B208" s="278"/>
      <c r="C208" s="278"/>
      <c r="D208" s="278"/>
      <c r="E208" s="278"/>
      <c r="F208" s="278"/>
      <c r="G208" s="278"/>
      <c r="H208" s="278"/>
      <c r="I208" s="278"/>
      <c r="J208" s="278"/>
      <c r="K208" s="278"/>
      <c r="L208" s="278"/>
      <c r="M208" s="278"/>
      <c r="N208" s="278"/>
      <c r="V208" s="278"/>
      <c r="W208" s="278"/>
      <c r="Y208" s="278"/>
      <c r="Z208" s="278"/>
    </row>
    <row r="209" spans="2:26" x14ac:dyDescent="0.2">
      <c r="B209" s="278"/>
      <c r="C209" s="278"/>
      <c r="D209" s="278"/>
      <c r="E209" s="278"/>
      <c r="F209" s="278"/>
      <c r="G209" s="278"/>
      <c r="H209" s="278"/>
      <c r="I209" s="278"/>
      <c r="J209" s="278"/>
      <c r="K209" s="278"/>
      <c r="L209" s="278"/>
      <c r="M209" s="278"/>
      <c r="N209" s="278"/>
      <c r="V209" s="278"/>
      <c r="W209" s="278"/>
      <c r="Y209" s="278"/>
      <c r="Z209" s="278"/>
    </row>
    <row r="210" spans="2:26" x14ac:dyDescent="0.2">
      <c r="B210" s="278"/>
      <c r="C210" s="278"/>
      <c r="D210" s="278"/>
      <c r="E210" s="278"/>
      <c r="F210" s="278"/>
      <c r="G210" s="278"/>
      <c r="H210" s="278"/>
      <c r="I210" s="278"/>
      <c r="J210" s="278"/>
      <c r="K210" s="278"/>
      <c r="L210" s="278"/>
      <c r="M210" s="278"/>
      <c r="N210" s="278"/>
      <c r="V210" s="278"/>
      <c r="W210" s="278"/>
      <c r="Y210" s="278"/>
      <c r="Z210" s="278"/>
    </row>
    <row r="211" spans="2:26" x14ac:dyDescent="0.2">
      <c r="B211" s="278"/>
      <c r="C211" s="278"/>
      <c r="D211" s="278"/>
      <c r="E211" s="278"/>
      <c r="F211" s="278"/>
      <c r="G211" s="278"/>
      <c r="H211" s="278"/>
      <c r="I211" s="278"/>
      <c r="J211" s="278"/>
      <c r="K211" s="278"/>
      <c r="L211" s="278"/>
      <c r="M211" s="278"/>
      <c r="N211" s="278"/>
      <c r="V211" s="278"/>
      <c r="W211" s="278"/>
      <c r="Y211" s="278"/>
      <c r="Z211" s="278"/>
    </row>
    <row r="212" spans="2:26" x14ac:dyDescent="0.2">
      <c r="B212" s="278"/>
      <c r="C212" s="278"/>
      <c r="D212" s="278"/>
      <c r="E212" s="278"/>
      <c r="F212" s="278"/>
      <c r="G212" s="278"/>
      <c r="H212" s="278"/>
      <c r="I212" s="278"/>
      <c r="J212" s="278"/>
      <c r="K212" s="278"/>
      <c r="L212" s="278"/>
      <c r="M212" s="278"/>
      <c r="N212" s="278"/>
      <c r="V212" s="278"/>
      <c r="W212" s="278"/>
      <c r="Y212" s="278"/>
      <c r="Z212" s="278"/>
    </row>
    <row r="213" spans="2:26" x14ac:dyDescent="0.2">
      <c r="B213" s="278"/>
      <c r="C213" s="278"/>
      <c r="D213" s="278"/>
      <c r="E213" s="278"/>
      <c r="F213" s="278"/>
      <c r="G213" s="278"/>
      <c r="H213" s="278"/>
      <c r="I213" s="278"/>
      <c r="J213" s="278"/>
      <c r="K213" s="278"/>
      <c r="L213" s="278"/>
      <c r="M213" s="278"/>
      <c r="N213" s="278"/>
      <c r="V213" s="278"/>
      <c r="W213" s="278"/>
      <c r="Y213" s="278"/>
      <c r="Z213" s="278"/>
    </row>
    <row r="214" spans="2:26" x14ac:dyDescent="0.2">
      <c r="B214" s="278"/>
      <c r="C214" s="278"/>
      <c r="D214" s="278"/>
      <c r="E214" s="278"/>
      <c r="F214" s="278"/>
      <c r="G214" s="278"/>
      <c r="H214" s="278"/>
      <c r="I214" s="278"/>
      <c r="J214" s="278"/>
      <c r="K214" s="278"/>
      <c r="L214" s="278"/>
      <c r="M214" s="278"/>
      <c r="N214" s="278"/>
      <c r="V214" s="278"/>
      <c r="W214" s="278"/>
      <c r="Y214" s="278"/>
      <c r="Z214" s="278"/>
    </row>
    <row r="215" spans="2:26" x14ac:dyDescent="0.2">
      <c r="B215" s="278"/>
      <c r="C215" s="278"/>
      <c r="D215" s="278"/>
      <c r="E215" s="278"/>
      <c r="F215" s="278"/>
      <c r="G215" s="278"/>
      <c r="H215" s="278"/>
      <c r="I215" s="278"/>
      <c r="J215" s="278"/>
      <c r="K215" s="278"/>
      <c r="L215" s="278"/>
      <c r="M215" s="278"/>
      <c r="N215" s="278"/>
      <c r="V215" s="278"/>
      <c r="W215" s="278"/>
      <c r="Y215" s="278"/>
      <c r="Z215" s="278"/>
    </row>
    <row r="216" spans="2:26" x14ac:dyDescent="0.2">
      <c r="B216" s="278"/>
      <c r="C216" s="278"/>
      <c r="D216" s="278"/>
      <c r="E216" s="278"/>
      <c r="F216" s="278"/>
      <c r="G216" s="278"/>
      <c r="H216" s="278"/>
      <c r="I216" s="278"/>
      <c r="J216" s="278"/>
      <c r="K216" s="278"/>
      <c r="L216" s="278"/>
      <c r="M216" s="278"/>
      <c r="N216" s="278"/>
      <c r="V216" s="278"/>
      <c r="W216" s="278"/>
      <c r="Y216" s="278"/>
      <c r="Z216" s="278"/>
    </row>
    <row r="217" spans="2:26" x14ac:dyDescent="0.2">
      <c r="B217" s="278"/>
      <c r="C217" s="278"/>
      <c r="D217" s="278"/>
      <c r="E217" s="278"/>
      <c r="F217" s="278"/>
      <c r="G217" s="278"/>
      <c r="H217" s="278"/>
      <c r="I217" s="278"/>
      <c r="J217" s="278"/>
      <c r="K217" s="278"/>
      <c r="L217" s="278"/>
      <c r="M217" s="278"/>
      <c r="N217" s="278"/>
      <c r="V217" s="278"/>
      <c r="W217" s="278"/>
      <c r="Y217" s="278"/>
      <c r="Z217" s="278"/>
    </row>
    <row r="218" spans="2:26" x14ac:dyDescent="0.2">
      <c r="B218" s="278"/>
      <c r="C218" s="278"/>
      <c r="D218" s="278"/>
      <c r="E218" s="278"/>
      <c r="F218" s="278"/>
      <c r="G218" s="278"/>
      <c r="H218" s="278"/>
      <c r="I218" s="278"/>
      <c r="J218" s="278"/>
      <c r="K218" s="278"/>
      <c r="L218" s="278"/>
      <c r="M218" s="278"/>
      <c r="N218" s="278"/>
      <c r="V218" s="278"/>
      <c r="W218" s="278"/>
      <c r="Y218" s="278"/>
      <c r="Z218" s="278"/>
    </row>
    <row r="219" spans="2:26" x14ac:dyDescent="0.2">
      <c r="B219" s="278"/>
      <c r="C219" s="278"/>
      <c r="D219" s="278"/>
      <c r="E219" s="278"/>
      <c r="F219" s="278"/>
      <c r="G219" s="278"/>
      <c r="H219" s="278"/>
      <c r="I219" s="278"/>
      <c r="J219" s="278"/>
      <c r="K219" s="278"/>
      <c r="L219" s="278"/>
      <c r="M219" s="278"/>
      <c r="N219" s="278"/>
      <c r="V219" s="278"/>
      <c r="W219" s="278"/>
      <c r="Y219" s="278"/>
      <c r="Z219" s="278"/>
    </row>
    <row r="220" spans="2:26" x14ac:dyDescent="0.2">
      <c r="B220" s="278"/>
      <c r="C220" s="278"/>
      <c r="D220" s="278"/>
      <c r="E220" s="278"/>
      <c r="F220" s="278"/>
      <c r="G220" s="278"/>
      <c r="H220" s="278"/>
      <c r="I220" s="278"/>
      <c r="J220" s="278"/>
      <c r="K220" s="278"/>
      <c r="L220" s="278"/>
      <c r="M220" s="278"/>
      <c r="N220" s="278"/>
      <c r="V220" s="278"/>
      <c r="W220" s="278"/>
      <c r="Y220" s="278"/>
      <c r="Z220" s="278"/>
    </row>
    <row r="221" spans="2:26" x14ac:dyDescent="0.2">
      <c r="B221" s="278"/>
      <c r="C221" s="278"/>
      <c r="D221" s="278"/>
      <c r="E221" s="278"/>
      <c r="F221" s="278"/>
      <c r="G221" s="278"/>
      <c r="H221" s="278"/>
      <c r="I221" s="278"/>
      <c r="J221" s="278"/>
      <c r="K221" s="278"/>
      <c r="L221" s="278"/>
      <c r="M221" s="278"/>
      <c r="N221" s="278"/>
      <c r="V221" s="278"/>
      <c r="W221" s="278"/>
      <c r="Y221" s="278"/>
      <c r="Z221" s="278"/>
    </row>
    <row r="222" spans="2:26" x14ac:dyDescent="0.2">
      <c r="B222" s="278"/>
      <c r="C222" s="278"/>
      <c r="D222" s="278"/>
      <c r="E222" s="278"/>
      <c r="F222" s="278"/>
      <c r="G222" s="278"/>
      <c r="H222" s="278"/>
      <c r="I222" s="278"/>
      <c r="J222" s="278"/>
      <c r="K222" s="278"/>
      <c r="L222" s="278"/>
      <c r="M222" s="278"/>
      <c r="N222" s="278"/>
      <c r="V222" s="278"/>
      <c r="W222" s="278"/>
      <c r="Y222" s="278"/>
      <c r="Z222" s="278"/>
    </row>
    <row r="223" spans="2:26" x14ac:dyDescent="0.2">
      <c r="B223" s="278"/>
      <c r="C223" s="278"/>
      <c r="D223" s="278"/>
      <c r="E223" s="278"/>
      <c r="F223" s="278"/>
      <c r="G223" s="278"/>
      <c r="H223" s="278"/>
      <c r="I223" s="278"/>
      <c r="J223" s="278"/>
      <c r="K223" s="278"/>
      <c r="L223" s="278"/>
      <c r="M223" s="278"/>
      <c r="N223" s="278"/>
      <c r="V223" s="278"/>
      <c r="W223" s="278"/>
      <c r="Y223" s="278"/>
      <c r="Z223" s="278"/>
    </row>
    <row r="224" spans="2:26" x14ac:dyDescent="0.2">
      <c r="B224" s="278"/>
      <c r="C224" s="278"/>
      <c r="D224" s="278"/>
      <c r="E224" s="278"/>
      <c r="F224" s="278"/>
      <c r="G224" s="278"/>
      <c r="H224" s="278"/>
      <c r="I224" s="278"/>
      <c r="J224" s="278"/>
      <c r="K224" s="278"/>
      <c r="L224" s="278"/>
      <c r="M224" s="278"/>
      <c r="N224" s="278"/>
      <c r="V224" s="278"/>
      <c r="W224" s="278"/>
      <c r="Y224" s="278"/>
      <c r="Z224" s="278"/>
    </row>
    <row r="225" spans="2:26" x14ac:dyDescent="0.2">
      <c r="B225" s="278"/>
      <c r="C225" s="278"/>
      <c r="D225" s="278"/>
      <c r="E225" s="278"/>
      <c r="F225" s="278"/>
      <c r="G225" s="278"/>
      <c r="H225" s="278"/>
      <c r="I225" s="278"/>
      <c r="J225" s="278"/>
      <c r="K225" s="278"/>
      <c r="L225" s="278"/>
      <c r="M225" s="278"/>
      <c r="N225" s="278"/>
      <c r="V225" s="278"/>
      <c r="W225" s="278"/>
      <c r="Y225" s="278"/>
      <c r="Z225" s="278"/>
    </row>
    <row r="226" spans="2:26" x14ac:dyDescent="0.2">
      <c r="B226" s="278"/>
      <c r="C226" s="278"/>
      <c r="D226" s="278"/>
      <c r="E226" s="278"/>
      <c r="F226" s="278"/>
      <c r="G226" s="278"/>
      <c r="H226" s="278"/>
      <c r="I226" s="278"/>
      <c r="J226" s="278"/>
      <c r="K226" s="278"/>
      <c r="L226" s="278"/>
      <c r="M226" s="278"/>
      <c r="N226" s="278"/>
      <c r="V226" s="278"/>
      <c r="W226" s="278"/>
      <c r="Y226" s="278"/>
      <c r="Z226" s="278"/>
    </row>
    <row r="227" spans="2:26" x14ac:dyDescent="0.2">
      <c r="B227" s="278"/>
      <c r="C227" s="278"/>
      <c r="D227" s="278"/>
      <c r="E227" s="278"/>
      <c r="F227" s="278"/>
      <c r="G227" s="278"/>
      <c r="H227" s="278"/>
      <c r="I227" s="278"/>
      <c r="J227" s="278"/>
      <c r="K227" s="278"/>
      <c r="L227" s="278"/>
      <c r="M227" s="278"/>
      <c r="N227" s="278"/>
      <c r="V227" s="278"/>
      <c r="W227" s="278"/>
      <c r="Y227" s="278"/>
      <c r="Z227" s="278"/>
    </row>
    <row r="228" spans="2:26" x14ac:dyDescent="0.2">
      <c r="B228" s="278"/>
      <c r="C228" s="278"/>
      <c r="D228" s="278"/>
      <c r="E228" s="278"/>
      <c r="F228" s="278"/>
      <c r="G228" s="278"/>
      <c r="H228" s="278"/>
      <c r="I228" s="278"/>
      <c r="J228" s="278"/>
      <c r="K228" s="278"/>
      <c r="L228" s="278"/>
      <c r="M228" s="278"/>
      <c r="N228" s="278"/>
      <c r="V228" s="278"/>
      <c r="W228" s="278"/>
      <c r="Y228" s="278"/>
      <c r="Z228" s="278"/>
    </row>
    <row r="229" spans="2:26" x14ac:dyDescent="0.2">
      <c r="B229" s="278"/>
      <c r="C229" s="278"/>
      <c r="D229" s="278"/>
      <c r="E229" s="278"/>
      <c r="F229" s="278"/>
      <c r="G229" s="278"/>
      <c r="H229" s="278"/>
      <c r="I229" s="278"/>
      <c r="J229" s="278"/>
      <c r="K229" s="278"/>
      <c r="L229" s="278"/>
      <c r="M229" s="278"/>
      <c r="N229" s="278"/>
      <c r="V229" s="278"/>
      <c r="W229" s="278"/>
      <c r="Y229" s="278"/>
      <c r="Z229" s="278"/>
    </row>
    <row r="230" spans="2:26" x14ac:dyDescent="0.2">
      <c r="B230" s="278"/>
      <c r="C230" s="278"/>
      <c r="D230" s="278"/>
      <c r="E230" s="278"/>
      <c r="F230" s="278"/>
      <c r="G230" s="278"/>
      <c r="H230" s="278"/>
      <c r="I230" s="278"/>
      <c r="J230" s="278"/>
      <c r="K230" s="278"/>
      <c r="L230" s="278"/>
      <c r="M230" s="278"/>
      <c r="N230" s="278"/>
      <c r="V230" s="278"/>
      <c r="W230" s="278"/>
      <c r="Y230" s="278"/>
      <c r="Z230" s="278"/>
    </row>
    <row r="231" spans="2:26" x14ac:dyDescent="0.2">
      <c r="B231" s="278"/>
      <c r="C231" s="278"/>
      <c r="D231" s="278"/>
      <c r="E231" s="278"/>
      <c r="F231" s="278"/>
      <c r="G231" s="278"/>
      <c r="H231" s="278"/>
      <c r="I231" s="278"/>
      <c r="J231" s="278"/>
      <c r="K231" s="278"/>
      <c r="L231" s="278"/>
      <c r="M231" s="278"/>
      <c r="N231" s="278"/>
      <c r="V231" s="278"/>
      <c r="W231" s="278"/>
      <c r="Y231" s="278"/>
      <c r="Z231" s="278"/>
    </row>
    <row r="232" spans="2:26" x14ac:dyDescent="0.2">
      <c r="B232" s="278"/>
      <c r="C232" s="278"/>
      <c r="D232" s="278"/>
      <c r="E232" s="278"/>
      <c r="F232" s="278"/>
      <c r="G232" s="278"/>
      <c r="H232" s="278"/>
      <c r="I232" s="278"/>
      <c r="J232" s="278"/>
      <c r="K232" s="278"/>
      <c r="L232" s="278"/>
      <c r="M232" s="278"/>
      <c r="N232" s="278"/>
      <c r="V232" s="278"/>
      <c r="W232" s="278"/>
      <c r="Y232" s="278"/>
      <c r="Z232" s="278"/>
    </row>
    <row r="233" spans="2:26" x14ac:dyDescent="0.2">
      <c r="B233" s="278"/>
      <c r="C233" s="278"/>
      <c r="D233" s="278"/>
      <c r="E233" s="278"/>
      <c r="F233" s="278"/>
      <c r="G233" s="278"/>
      <c r="H233" s="278"/>
      <c r="I233" s="278"/>
      <c r="J233" s="278"/>
      <c r="K233" s="278"/>
      <c r="L233" s="278"/>
      <c r="M233" s="278"/>
      <c r="N233" s="278"/>
      <c r="V233" s="278"/>
      <c r="W233" s="278"/>
      <c r="Y233" s="278"/>
      <c r="Z233" s="278"/>
    </row>
    <row r="234" spans="2:26" x14ac:dyDescent="0.2">
      <c r="B234" s="278"/>
      <c r="C234" s="278"/>
      <c r="D234" s="278"/>
      <c r="E234" s="278"/>
      <c r="F234" s="278"/>
      <c r="G234" s="278"/>
      <c r="H234" s="278"/>
      <c r="I234" s="278"/>
      <c r="J234" s="278"/>
      <c r="K234" s="278"/>
      <c r="L234" s="278"/>
      <c r="M234" s="278"/>
      <c r="N234" s="278"/>
      <c r="V234" s="278"/>
      <c r="W234" s="278"/>
      <c r="Y234" s="278"/>
      <c r="Z234" s="278"/>
    </row>
    <row r="235" spans="2:26" x14ac:dyDescent="0.2">
      <c r="B235" s="278"/>
      <c r="C235" s="278"/>
      <c r="D235" s="278"/>
      <c r="E235" s="278"/>
      <c r="F235" s="278"/>
      <c r="G235" s="278"/>
      <c r="H235" s="278"/>
      <c r="I235" s="278"/>
      <c r="J235" s="278"/>
      <c r="K235" s="278"/>
      <c r="L235" s="278"/>
      <c r="M235" s="278"/>
      <c r="N235" s="278"/>
      <c r="V235" s="278"/>
      <c r="W235" s="278"/>
      <c r="Y235" s="278"/>
      <c r="Z235" s="278"/>
    </row>
    <row r="236" spans="2:26" x14ac:dyDescent="0.2">
      <c r="B236" s="278"/>
      <c r="C236" s="278"/>
      <c r="D236" s="278"/>
      <c r="E236" s="278"/>
      <c r="F236" s="278"/>
      <c r="G236" s="278"/>
      <c r="H236" s="278"/>
      <c r="I236" s="278"/>
      <c r="J236" s="278"/>
      <c r="K236" s="278"/>
      <c r="L236" s="278"/>
      <c r="M236" s="278"/>
      <c r="N236" s="278"/>
      <c r="V236" s="278"/>
      <c r="W236" s="278"/>
      <c r="Y236" s="278"/>
      <c r="Z236" s="278"/>
    </row>
    <row r="237" spans="2:26" x14ac:dyDescent="0.2">
      <c r="B237" s="278"/>
      <c r="C237" s="278"/>
      <c r="D237" s="278"/>
      <c r="E237" s="278"/>
      <c r="F237" s="278"/>
      <c r="G237" s="278"/>
      <c r="H237" s="278"/>
      <c r="I237" s="278"/>
      <c r="J237" s="278"/>
      <c r="K237" s="278"/>
      <c r="L237" s="278"/>
      <c r="M237" s="278"/>
      <c r="N237" s="278"/>
      <c r="V237" s="278"/>
      <c r="W237" s="278"/>
      <c r="Y237" s="278"/>
      <c r="Z237" s="278"/>
    </row>
    <row r="238" spans="2:26" x14ac:dyDescent="0.2">
      <c r="B238" s="278"/>
      <c r="C238" s="278"/>
      <c r="D238" s="278"/>
      <c r="E238" s="278"/>
      <c r="F238" s="278"/>
      <c r="G238" s="278"/>
      <c r="H238" s="278"/>
      <c r="I238" s="278"/>
      <c r="J238" s="278"/>
      <c r="K238" s="278"/>
      <c r="L238" s="278"/>
      <c r="M238" s="278"/>
      <c r="N238" s="278"/>
      <c r="V238" s="278"/>
      <c r="W238" s="278"/>
      <c r="Y238" s="278"/>
      <c r="Z238" s="278"/>
    </row>
    <row r="239" spans="2:26" x14ac:dyDescent="0.2">
      <c r="B239" s="278"/>
      <c r="C239" s="278"/>
      <c r="D239" s="278"/>
      <c r="E239" s="278"/>
      <c r="F239" s="278"/>
      <c r="G239" s="278"/>
      <c r="H239" s="278"/>
      <c r="I239" s="278"/>
      <c r="J239" s="278"/>
      <c r="K239" s="278"/>
      <c r="L239" s="278"/>
      <c r="M239" s="278"/>
      <c r="N239" s="278"/>
      <c r="V239" s="278"/>
      <c r="W239" s="278"/>
      <c r="Y239" s="278"/>
      <c r="Z239" s="278"/>
    </row>
    <row r="240" spans="2:26" x14ac:dyDescent="0.2">
      <c r="B240" s="278"/>
      <c r="C240" s="278"/>
      <c r="D240" s="278"/>
      <c r="E240" s="278"/>
      <c r="F240" s="278"/>
      <c r="G240" s="278"/>
      <c r="H240" s="278"/>
      <c r="I240" s="278"/>
      <c r="J240" s="278"/>
      <c r="K240" s="278"/>
      <c r="L240" s="278"/>
      <c r="M240" s="278"/>
      <c r="N240" s="278"/>
      <c r="V240" s="278"/>
      <c r="W240" s="278"/>
      <c r="Y240" s="278"/>
      <c r="Z240" s="278"/>
    </row>
    <row r="241" spans="2:26" x14ac:dyDescent="0.2">
      <c r="B241" s="278"/>
      <c r="C241" s="278"/>
      <c r="D241" s="278"/>
      <c r="E241" s="278"/>
      <c r="F241" s="278"/>
      <c r="G241" s="278"/>
      <c r="H241" s="278"/>
      <c r="I241" s="278"/>
      <c r="J241" s="278"/>
      <c r="K241" s="278"/>
      <c r="L241" s="278"/>
      <c r="M241" s="278"/>
      <c r="N241" s="278"/>
      <c r="V241" s="278"/>
      <c r="W241" s="278"/>
      <c r="Y241" s="278"/>
      <c r="Z241" s="278"/>
    </row>
    <row r="242" spans="2:26" x14ac:dyDescent="0.2">
      <c r="B242" s="278"/>
      <c r="C242" s="278"/>
      <c r="D242" s="278"/>
      <c r="E242" s="278"/>
      <c r="F242" s="278"/>
      <c r="G242" s="278"/>
      <c r="H242" s="278"/>
      <c r="I242" s="278"/>
      <c r="J242" s="278"/>
      <c r="K242" s="278"/>
      <c r="L242" s="278"/>
      <c r="M242" s="278"/>
      <c r="N242" s="278"/>
      <c r="V242" s="278"/>
      <c r="W242" s="278"/>
      <c r="Y242" s="278"/>
      <c r="Z242" s="278"/>
    </row>
    <row r="243" spans="2:26" x14ac:dyDescent="0.2">
      <c r="B243" s="278"/>
      <c r="C243" s="278"/>
      <c r="D243" s="278"/>
      <c r="E243" s="278"/>
      <c r="F243" s="278"/>
      <c r="G243" s="278"/>
      <c r="H243" s="278"/>
      <c r="I243" s="278"/>
      <c r="J243" s="278"/>
      <c r="K243" s="278"/>
      <c r="L243" s="278"/>
      <c r="M243" s="278"/>
      <c r="N243" s="278"/>
      <c r="V243" s="278"/>
      <c r="W243" s="278"/>
      <c r="Y243" s="278"/>
      <c r="Z243" s="278"/>
    </row>
    <row r="244" spans="2:26" x14ac:dyDescent="0.2">
      <c r="B244" s="278"/>
      <c r="C244" s="278"/>
      <c r="D244" s="278"/>
      <c r="E244" s="278"/>
      <c r="F244" s="278"/>
      <c r="G244" s="278"/>
      <c r="H244" s="278"/>
      <c r="I244" s="278"/>
      <c r="J244" s="278"/>
      <c r="K244" s="278"/>
      <c r="L244" s="278"/>
      <c r="M244" s="278"/>
      <c r="N244" s="278"/>
      <c r="V244" s="278"/>
      <c r="W244" s="278"/>
      <c r="Y244" s="278"/>
      <c r="Z244" s="278"/>
    </row>
    <row r="245" spans="2:26" x14ac:dyDescent="0.2">
      <c r="B245" s="278"/>
      <c r="C245" s="278"/>
      <c r="D245" s="278"/>
      <c r="E245" s="278"/>
      <c r="F245" s="278"/>
      <c r="G245" s="278"/>
      <c r="H245" s="278"/>
      <c r="I245" s="278"/>
      <c r="J245" s="278"/>
      <c r="K245" s="278"/>
      <c r="L245" s="278"/>
      <c r="M245" s="278"/>
      <c r="N245" s="278"/>
      <c r="V245" s="278"/>
      <c r="W245" s="278"/>
      <c r="Y245" s="278"/>
      <c r="Z245" s="278"/>
    </row>
    <row r="246" spans="2:26" x14ac:dyDescent="0.2">
      <c r="B246" s="278"/>
      <c r="C246" s="278"/>
      <c r="D246" s="278"/>
      <c r="E246" s="278"/>
      <c r="F246" s="278"/>
      <c r="G246" s="278"/>
      <c r="H246" s="278"/>
      <c r="I246" s="278"/>
      <c r="J246" s="278"/>
      <c r="K246" s="278"/>
      <c r="L246" s="278"/>
      <c r="M246" s="278"/>
      <c r="N246" s="278"/>
      <c r="V246" s="278"/>
      <c r="W246" s="278"/>
      <c r="Y246" s="278"/>
      <c r="Z246" s="278"/>
    </row>
    <row r="247" spans="2:26" x14ac:dyDescent="0.2">
      <c r="B247" s="278"/>
      <c r="C247" s="278"/>
      <c r="D247" s="278"/>
      <c r="E247" s="278"/>
      <c r="F247" s="278"/>
      <c r="G247" s="278"/>
      <c r="H247" s="278"/>
      <c r="I247" s="278"/>
      <c r="J247" s="278"/>
      <c r="K247" s="278"/>
      <c r="L247" s="278"/>
      <c r="M247" s="278"/>
      <c r="N247" s="278"/>
      <c r="V247" s="278"/>
      <c r="W247" s="278"/>
      <c r="Y247" s="278"/>
      <c r="Z247" s="278"/>
    </row>
    <row r="248" spans="2:26" x14ac:dyDescent="0.2">
      <c r="B248" s="278"/>
      <c r="C248" s="278"/>
      <c r="D248" s="278"/>
      <c r="E248" s="278"/>
      <c r="F248" s="278"/>
      <c r="G248" s="278"/>
      <c r="H248" s="278"/>
      <c r="I248" s="278"/>
      <c r="J248" s="278"/>
      <c r="K248" s="278"/>
      <c r="L248" s="278"/>
      <c r="M248" s="278"/>
      <c r="N248" s="278"/>
      <c r="V248" s="278"/>
      <c r="W248" s="278"/>
      <c r="Y248" s="278"/>
      <c r="Z248" s="278"/>
    </row>
    <row r="249" spans="2:26" x14ac:dyDescent="0.2">
      <c r="B249" s="278"/>
      <c r="C249" s="278"/>
      <c r="D249" s="278"/>
      <c r="E249" s="278"/>
      <c r="F249" s="278"/>
      <c r="G249" s="278"/>
      <c r="H249" s="278"/>
      <c r="I249" s="278"/>
      <c r="J249" s="278"/>
      <c r="K249" s="278"/>
      <c r="L249" s="278"/>
      <c r="M249" s="278"/>
      <c r="N249" s="278"/>
      <c r="V249" s="278"/>
      <c r="W249" s="278"/>
      <c r="Y249" s="278"/>
      <c r="Z249" s="278"/>
    </row>
    <row r="250" spans="2:26" x14ac:dyDescent="0.2">
      <c r="B250" s="278"/>
      <c r="C250" s="278"/>
      <c r="D250" s="278"/>
      <c r="E250" s="278"/>
      <c r="F250" s="278"/>
      <c r="G250" s="278"/>
      <c r="H250" s="278"/>
      <c r="I250" s="278"/>
      <c r="J250" s="278"/>
      <c r="K250" s="278"/>
      <c r="L250" s="278"/>
      <c r="M250" s="278"/>
      <c r="N250" s="278"/>
      <c r="V250" s="278"/>
      <c r="W250" s="278"/>
      <c r="Y250" s="278"/>
      <c r="Z250" s="278"/>
    </row>
    <row r="251" spans="2:26" x14ac:dyDescent="0.2">
      <c r="B251" s="278"/>
      <c r="C251" s="278"/>
      <c r="D251" s="278"/>
      <c r="E251" s="278"/>
      <c r="F251" s="278"/>
      <c r="G251" s="278"/>
      <c r="H251" s="278"/>
      <c r="I251" s="278"/>
      <c r="J251" s="278"/>
      <c r="K251" s="278"/>
      <c r="L251" s="278"/>
      <c r="M251" s="278"/>
      <c r="N251" s="278"/>
      <c r="V251" s="278"/>
      <c r="W251" s="278"/>
      <c r="Y251" s="278"/>
      <c r="Z251" s="278"/>
    </row>
    <row r="252" spans="2:26" x14ac:dyDescent="0.2">
      <c r="B252" s="278"/>
      <c r="C252" s="278"/>
      <c r="D252" s="278"/>
      <c r="E252" s="278"/>
      <c r="F252" s="278"/>
      <c r="G252" s="278"/>
      <c r="H252" s="278"/>
      <c r="I252" s="278"/>
      <c r="J252" s="278"/>
      <c r="K252" s="278"/>
      <c r="L252" s="278"/>
      <c r="M252" s="278"/>
      <c r="N252" s="278"/>
      <c r="V252" s="278"/>
      <c r="W252" s="278"/>
      <c r="Y252" s="278"/>
      <c r="Z252" s="278"/>
    </row>
    <row r="253" spans="2:26" x14ac:dyDescent="0.2">
      <c r="B253" s="278"/>
      <c r="C253" s="278"/>
      <c r="D253" s="278"/>
      <c r="E253" s="278"/>
      <c r="F253" s="278"/>
      <c r="G253" s="278"/>
      <c r="H253" s="278"/>
      <c r="I253" s="278"/>
      <c r="J253" s="278"/>
      <c r="K253" s="278"/>
      <c r="L253" s="278"/>
      <c r="M253" s="278"/>
      <c r="N253" s="278"/>
      <c r="V253" s="278"/>
      <c r="W253" s="278"/>
      <c r="Y253" s="278"/>
      <c r="Z253" s="278"/>
    </row>
    <row r="254" spans="2:26" x14ac:dyDescent="0.2">
      <c r="B254" s="278"/>
      <c r="C254" s="278"/>
      <c r="D254" s="278"/>
      <c r="E254" s="278"/>
      <c r="F254" s="278"/>
      <c r="G254" s="278"/>
      <c r="H254" s="278"/>
      <c r="I254" s="278"/>
      <c r="J254" s="278"/>
      <c r="K254" s="278"/>
      <c r="L254" s="278"/>
      <c r="M254" s="278"/>
      <c r="N254" s="278"/>
      <c r="V254" s="278"/>
      <c r="W254" s="278"/>
      <c r="Y254" s="278"/>
      <c r="Z254" s="278"/>
    </row>
    <row r="255" spans="2:26" x14ac:dyDescent="0.2">
      <c r="B255" s="278"/>
      <c r="C255" s="278"/>
      <c r="D255" s="278"/>
      <c r="E255" s="278"/>
      <c r="F255" s="278"/>
      <c r="G255" s="278"/>
      <c r="H255" s="278"/>
      <c r="I255" s="278"/>
      <c r="J255" s="278"/>
      <c r="K255" s="278"/>
      <c r="L255" s="278"/>
      <c r="M255" s="278"/>
      <c r="N255" s="278"/>
      <c r="V255" s="278"/>
      <c r="W255" s="278"/>
      <c r="Y255" s="278"/>
      <c r="Z255" s="278"/>
    </row>
    <row r="256" spans="2:26" x14ac:dyDescent="0.2">
      <c r="B256" s="278"/>
      <c r="C256" s="278"/>
      <c r="D256" s="278"/>
      <c r="E256" s="278"/>
      <c r="F256" s="278"/>
      <c r="G256" s="278"/>
      <c r="H256" s="278"/>
      <c r="I256" s="278"/>
      <c r="J256" s="278"/>
      <c r="K256" s="278"/>
      <c r="L256" s="278"/>
      <c r="M256" s="278"/>
      <c r="N256" s="278"/>
      <c r="V256" s="278"/>
      <c r="W256" s="278"/>
      <c r="Y256" s="278"/>
      <c r="Z256" s="278"/>
    </row>
    <row r="257" spans="2:26" x14ac:dyDescent="0.2">
      <c r="B257" s="278"/>
      <c r="C257" s="278"/>
      <c r="D257" s="278"/>
      <c r="E257" s="278"/>
      <c r="F257" s="278"/>
      <c r="G257" s="278"/>
      <c r="H257" s="278"/>
      <c r="I257" s="278"/>
      <c r="J257" s="278"/>
      <c r="K257" s="278"/>
      <c r="L257" s="278"/>
      <c r="M257" s="278"/>
      <c r="N257" s="278"/>
      <c r="V257" s="278"/>
      <c r="W257" s="278"/>
      <c r="Y257" s="278"/>
      <c r="Z257" s="278"/>
    </row>
    <row r="258" spans="2:26" x14ac:dyDescent="0.2">
      <c r="B258" s="278"/>
      <c r="C258" s="278"/>
      <c r="D258" s="278"/>
      <c r="E258" s="278"/>
      <c r="F258" s="278"/>
      <c r="G258" s="278"/>
      <c r="H258" s="278"/>
      <c r="I258" s="278"/>
      <c r="J258" s="278"/>
      <c r="K258" s="278"/>
      <c r="L258" s="278"/>
      <c r="M258" s="278"/>
      <c r="N258" s="278"/>
      <c r="V258" s="278"/>
      <c r="W258" s="278"/>
      <c r="Y258" s="278"/>
      <c r="Z258" s="278"/>
    </row>
    <row r="259" spans="2:26" x14ac:dyDescent="0.2">
      <c r="B259" s="278"/>
      <c r="C259" s="278"/>
      <c r="D259" s="278"/>
      <c r="E259" s="278"/>
      <c r="F259" s="278"/>
      <c r="G259" s="278"/>
      <c r="H259" s="278"/>
      <c r="I259" s="278"/>
      <c r="J259" s="278"/>
      <c r="K259" s="278"/>
      <c r="L259" s="278"/>
      <c r="M259" s="278"/>
      <c r="N259" s="278"/>
      <c r="V259" s="278"/>
      <c r="W259" s="278"/>
      <c r="Y259" s="278"/>
      <c r="Z259" s="278"/>
    </row>
    <row r="260" spans="2:26" x14ac:dyDescent="0.2">
      <c r="B260" s="278"/>
      <c r="C260" s="278"/>
      <c r="D260" s="278"/>
      <c r="E260" s="278"/>
      <c r="F260" s="278"/>
      <c r="G260" s="278"/>
      <c r="H260" s="278"/>
      <c r="I260" s="278"/>
      <c r="J260" s="278"/>
      <c r="K260" s="278"/>
      <c r="L260" s="278"/>
      <c r="M260" s="278"/>
      <c r="N260" s="278"/>
      <c r="V260" s="278"/>
      <c r="W260" s="278"/>
      <c r="Y260" s="278"/>
      <c r="Z260" s="278"/>
    </row>
    <row r="261" spans="2:26" x14ac:dyDescent="0.2">
      <c r="B261" s="278"/>
      <c r="C261" s="278"/>
      <c r="D261" s="278"/>
      <c r="E261" s="278"/>
      <c r="F261" s="278"/>
      <c r="G261" s="278"/>
      <c r="H261" s="278"/>
      <c r="I261" s="278"/>
      <c r="J261" s="278"/>
      <c r="K261" s="278"/>
      <c r="L261" s="278"/>
      <c r="M261" s="278"/>
      <c r="N261" s="278"/>
      <c r="V261" s="278"/>
      <c r="W261" s="278"/>
      <c r="Y261" s="278"/>
      <c r="Z261" s="278"/>
    </row>
    <row r="262" spans="2:26" x14ac:dyDescent="0.2">
      <c r="B262" s="278"/>
      <c r="C262" s="278"/>
      <c r="D262" s="278"/>
      <c r="E262" s="278"/>
      <c r="F262" s="278"/>
      <c r="G262" s="278"/>
      <c r="H262" s="278"/>
      <c r="I262" s="278"/>
      <c r="J262" s="278"/>
      <c r="K262" s="278"/>
      <c r="L262" s="278"/>
      <c r="M262" s="278"/>
      <c r="N262" s="278"/>
      <c r="V262" s="278"/>
      <c r="W262" s="278"/>
      <c r="Y262" s="278"/>
      <c r="Z262" s="278"/>
    </row>
    <row r="263" spans="2:26" x14ac:dyDescent="0.2">
      <c r="B263" s="278"/>
      <c r="C263" s="278"/>
      <c r="D263" s="278"/>
      <c r="E263" s="278"/>
      <c r="F263" s="278"/>
      <c r="G263" s="278"/>
      <c r="H263" s="278"/>
      <c r="I263" s="278"/>
      <c r="J263" s="278"/>
      <c r="K263" s="278"/>
      <c r="L263" s="278"/>
      <c r="M263" s="278"/>
      <c r="N263" s="278"/>
      <c r="V263" s="278"/>
      <c r="W263" s="278"/>
      <c r="Y263" s="278"/>
      <c r="Z263" s="278"/>
    </row>
    <row r="264" spans="2:26" x14ac:dyDescent="0.2">
      <c r="B264" s="278"/>
      <c r="C264" s="278"/>
      <c r="D264" s="278"/>
      <c r="E264" s="278"/>
      <c r="F264" s="278"/>
      <c r="G264" s="278"/>
      <c r="H264" s="278"/>
      <c r="I264" s="278"/>
      <c r="J264" s="278"/>
      <c r="K264" s="278"/>
      <c r="L264" s="278"/>
      <c r="M264" s="278"/>
      <c r="N264" s="278"/>
      <c r="V264" s="278"/>
      <c r="W264" s="278"/>
      <c r="Y264" s="278"/>
      <c r="Z264" s="278"/>
    </row>
    <row r="265" spans="2:26" x14ac:dyDescent="0.2">
      <c r="B265" s="278"/>
      <c r="C265" s="278"/>
      <c r="D265" s="278"/>
      <c r="E265" s="278"/>
      <c r="F265" s="278"/>
      <c r="G265" s="278"/>
      <c r="H265" s="278"/>
      <c r="I265" s="278"/>
      <c r="J265" s="278"/>
      <c r="K265" s="278"/>
      <c r="L265" s="278"/>
      <c r="M265" s="278"/>
      <c r="N265" s="278"/>
      <c r="V265" s="278"/>
      <c r="W265" s="278"/>
      <c r="Y265" s="278"/>
      <c r="Z265" s="278"/>
    </row>
    <row r="266" spans="2:26" x14ac:dyDescent="0.2">
      <c r="B266" s="278"/>
      <c r="C266" s="278"/>
      <c r="D266" s="278"/>
      <c r="E266" s="278"/>
      <c r="F266" s="278"/>
      <c r="G266" s="278"/>
      <c r="H266" s="278"/>
      <c r="I266" s="278"/>
      <c r="J266" s="278"/>
      <c r="K266" s="278"/>
      <c r="L266" s="278"/>
      <c r="M266" s="278"/>
      <c r="N266" s="278"/>
      <c r="V266" s="278"/>
      <c r="W266" s="278"/>
      <c r="Y266" s="278"/>
      <c r="Z266" s="278"/>
    </row>
    <row r="267" spans="2:26" x14ac:dyDescent="0.2">
      <c r="B267" s="278"/>
      <c r="C267" s="278"/>
      <c r="D267" s="278"/>
      <c r="E267" s="278"/>
      <c r="F267" s="278"/>
      <c r="G267" s="278"/>
      <c r="H267" s="278"/>
      <c r="I267" s="278"/>
      <c r="J267" s="278"/>
      <c r="K267" s="278"/>
      <c r="L267" s="278"/>
      <c r="M267" s="278"/>
      <c r="N267" s="278"/>
      <c r="V267" s="278"/>
      <c r="W267" s="278"/>
      <c r="Y267" s="278"/>
      <c r="Z267" s="278"/>
    </row>
    <row r="268" spans="2:26" x14ac:dyDescent="0.2">
      <c r="B268" s="278"/>
      <c r="C268" s="278"/>
      <c r="D268" s="278"/>
      <c r="E268" s="278"/>
      <c r="F268" s="278"/>
      <c r="G268" s="278"/>
      <c r="H268" s="278"/>
      <c r="I268" s="278"/>
      <c r="J268" s="278"/>
      <c r="K268" s="278"/>
      <c r="L268" s="278"/>
      <c r="M268" s="278"/>
      <c r="N268" s="278"/>
      <c r="V268" s="278"/>
      <c r="W268" s="278"/>
      <c r="Y268" s="278"/>
      <c r="Z268" s="278"/>
    </row>
    <row r="269" spans="2:26" x14ac:dyDescent="0.2">
      <c r="B269" s="278"/>
      <c r="C269" s="278"/>
      <c r="D269" s="278"/>
      <c r="E269" s="278"/>
      <c r="F269" s="278"/>
      <c r="G269" s="278"/>
      <c r="H269" s="278"/>
      <c r="I269" s="278"/>
      <c r="J269" s="278"/>
      <c r="K269" s="278"/>
      <c r="L269" s="278"/>
      <c r="M269" s="278"/>
      <c r="N269" s="278"/>
      <c r="V269" s="278"/>
      <c r="W269" s="278"/>
      <c r="Y269" s="278"/>
      <c r="Z269" s="278"/>
    </row>
    <row r="270" spans="2:26" x14ac:dyDescent="0.2">
      <c r="B270" s="278"/>
      <c r="C270" s="278"/>
      <c r="D270" s="278"/>
      <c r="E270" s="278"/>
      <c r="F270" s="278"/>
      <c r="G270" s="278"/>
      <c r="H270" s="278"/>
      <c r="I270" s="278"/>
      <c r="J270" s="278"/>
      <c r="K270" s="278"/>
      <c r="L270" s="278"/>
      <c r="M270" s="278"/>
      <c r="N270" s="278"/>
      <c r="V270" s="278"/>
      <c r="W270" s="278"/>
      <c r="Y270" s="278"/>
      <c r="Z270" s="278"/>
    </row>
    <row r="271" spans="2:26" x14ac:dyDescent="0.2">
      <c r="B271" s="278"/>
      <c r="C271" s="278"/>
      <c r="D271" s="278"/>
      <c r="E271" s="278"/>
      <c r="F271" s="278"/>
      <c r="G271" s="278"/>
      <c r="H271" s="278"/>
      <c r="I271" s="278"/>
      <c r="J271" s="278"/>
      <c r="K271" s="278"/>
      <c r="L271" s="278"/>
      <c r="M271" s="278"/>
      <c r="N271" s="278"/>
      <c r="V271" s="278"/>
      <c r="W271" s="278"/>
      <c r="Y271" s="278"/>
      <c r="Z271" s="278"/>
    </row>
    <row r="272" spans="2:26" x14ac:dyDescent="0.2">
      <c r="B272" s="278"/>
      <c r="C272" s="278"/>
      <c r="D272" s="278"/>
      <c r="E272" s="278"/>
      <c r="F272" s="278"/>
      <c r="G272" s="278"/>
      <c r="H272" s="278"/>
      <c r="I272" s="278"/>
      <c r="J272" s="278"/>
      <c r="K272" s="278"/>
      <c r="L272" s="278"/>
      <c r="M272" s="278"/>
      <c r="N272" s="278"/>
      <c r="V272" s="278"/>
      <c r="W272" s="278"/>
      <c r="Y272" s="278"/>
      <c r="Z272" s="278"/>
    </row>
    <row r="273" spans="2:26" x14ac:dyDescent="0.2">
      <c r="B273" s="278"/>
      <c r="C273" s="278"/>
      <c r="D273" s="278"/>
      <c r="E273" s="278"/>
      <c r="F273" s="278"/>
      <c r="G273" s="278"/>
      <c r="H273" s="278"/>
      <c r="I273" s="278"/>
      <c r="J273" s="278"/>
      <c r="K273" s="278"/>
      <c r="L273" s="278"/>
      <c r="M273" s="278"/>
      <c r="N273" s="278"/>
      <c r="V273" s="278"/>
      <c r="W273" s="278"/>
      <c r="Y273" s="278"/>
      <c r="Z273" s="278"/>
    </row>
    <row r="274" spans="2:26" x14ac:dyDescent="0.2">
      <c r="B274" s="278"/>
      <c r="C274" s="278"/>
      <c r="D274" s="278"/>
      <c r="E274" s="278"/>
      <c r="F274" s="278"/>
      <c r="G274" s="278"/>
      <c r="H274" s="278"/>
      <c r="I274" s="278"/>
      <c r="J274" s="278"/>
      <c r="K274" s="278"/>
      <c r="L274" s="278"/>
      <c r="M274" s="278"/>
      <c r="N274" s="278"/>
      <c r="V274" s="278"/>
      <c r="W274" s="278"/>
      <c r="Y274" s="278"/>
      <c r="Z274" s="278"/>
    </row>
    <row r="275" spans="2:26" x14ac:dyDescent="0.2">
      <c r="B275" s="278"/>
      <c r="C275" s="278"/>
      <c r="D275" s="278"/>
      <c r="E275" s="278"/>
      <c r="F275" s="278"/>
      <c r="G275" s="278"/>
      <c r="H275" s="278"/>
      <c r="I275" s="278"/>
      <c r="J275" s="278"/>
      <c r="K275" s="278"/>
      <c r="L275" s="278"/>
      <c r="M275" s="278"/>
      <c r="N275" s="278"/>
      <c r="V275" s="278"/>
      <c r="W275" s="278"/>
      <c r="Y275" s="278"/>
      <c r="Z275" s="278"/>
    </row>
    <row r="276" spans="2:26" x14ac:dyDescent="0.2">
      <c r="B276" s="278"/>
      <c r="C276" s="278"/>
      <c r="D276" s="278"/>
      <c r="E276" s="278"/>
      <c r="F276" s="278"/>
      <c r="G276" s="278"/>
      <c r="H276" s="278"/>
      <c r="I276" s="278"/>
      <c r="J276" s="278"/>
      <c r="K276" s="278"/>
      <c r="L276" s="278"/>
      <c r="M276" s="278"/>
      <c r="N276" s="278"/>
      <c r="V276" s="278"/>
      <c r="W276" s="278"/>
      <c r="Y276" s="278"/>
      <c r="Z276" s="278"/>
    </row>
    <row r="277" spans="2:26" x14ac:dyDescent="0.2">
      <c r="B277" s="278"/>
      <c r="C277" s="278"/>
      <c r="D277" s="278"/>
      <c r="E277" s="278"/>
      <c r="F277" s="278"/>
      <c r="G277" s="278"/>
      <c r="H277" s="278"/>
      <c r="I277" s="278"/>
      <c r="J277" s="278"/>
      <c r="K277" s="278"/>
      <c r="L277" s="278"/>
      <c r="M277" s="278"/>
      <c r="N277" s="278"/>
      <c r="V277" s="278"/>
      <c r="W277" s="278"/>
      <c r="Y277" s="278"/>
      <c r="Z277" s="278"/>
    </row>
    <row r="278" spans="2:26" x14ac:dyDescent="0.2">
      <c r="B278" s="278"/>
      <c r="C278" s="278"/>
      <c r="D278" s="278"/>
      <c r="E278" s="278"/>
      <c r="F278" s="278"/>
      <c r="G278" s="278"/>
      <c r="H278" s="278"/>
      <c r="I278" s="278"/>
      <c r="J278" s="278"/>
      <c r="K278" s="278"/>
      <c r="L278" s="278"/>
      <c r="M278" s="278"/>
      <c r="N278" s="278"/>
      <c r="V278" s="278"/>
      <c r="W278" s="278"/>
      <c r="Y278" s="278"/>
      <c r="Z278" s="278"/>
    </row>
    <row r="279" spans="2:26" x14ac:dyDescent="0.2">
      <c r="B279" s="278"/>
      <c r="C279" s="278"/>
      <c r="D279" s="278"/>
      <c r="E279" s="278"/>
      <c r="F279" s="278"/>
      <c r="G279" s="278"/>
      <c r="H279" s="278"/>
      <c r="I279" s="278"/>
      <c r="J279" s="278"/>
      <c r="K279" s="278"/>
      <c r="L279" s="278"/>
      <c r="M279" s="278"/>
      <c r="N279" s="278"/>
      <c r="V279" s="278"/>
      <c r="W279" s="278"/>
      <c r="Y279" s="278"/>
      <c r="Z279" s="278"/>
    </row>
    <row r="280" spans="2:26" x14ac:dyDescent="0.2">
      <c r="B280" s="278"/>
      <c r="C280" s="278"/>
      <c r="D280" s="278"/>
      <c r="E280" s="278"/>
      <c r="F280" s="278"/>
      <c r="G280" s="278"/>
      <c r="H280" s="278"/>
      <c r="I280" s="278"/>
      <c r="J280" s="278"/>
      <c r="K280" s="278"/>
      <c r="L280" s="278"/>
      <c r="M280" s="278"/>
      <c r="N280" s="278"/>
      <c r="V280" s="278"/>
      <c r="W280" s="278"/>
      <c r="Y280" s="278"/>
      <c r="Z280" s="278"/>
    </row>
    <row r="281" spans="2:26" x14ac:dyDescent="0.2">
      <c r="B281" s="278"/>
      <c r="C281" s="278"/>
      <c r="D281" s="278"/>
      <c r="E281" s="278"/>
      <c r="F281" s="278"/>
      <c r="G281" s="278"/>
      <c r="H281" s="278"/>
      <c r="I281" s="278"/>
      <c r="J281" s="278"/>
      <c r="K281" s="278"/>
      <c r="L281" s="278"/>
      <c r="M281" s="278"/>
      <c r="N281" s="278"/>
      <c r="V281" s="278"/>
      <c r="W281" s="278"/>
      <c r="Y281" s="278"/>
      <c r="Z281" s="278"/>
    </row>
    <row r="282" spans="2:26" x14ac:dyDescent="0.2">
      <c r="B282" s="278"/>
      <c r="C282" s="278"/>
      <c r="D282" s="278"/>
      <c r="E282" s="278"/>
      <c r="F282" s="278"/>
      <c r="G282" s="278"/>
      <c r="H282" s="278"/>
      <c r="I282" s="278"/>
      <c r="J282" s="278"/>
      <c r="K282" s="278"/>
      <c r="L282" s="278"/>
      <c r="M282" s="278"/>
      <c r="N282" s="278"/>
      <c r="V282" s="278"/>
      <c r="W282" s="278"/>
      <c r="Y282" s="278"/>
      <c r="Z282" s="278"/>
    </row>
    <row r="283" spans="2:26" x14ac:dyDescent="0.2">
      <c r="B283" s="278"/>
      <c r="C283" s="278"/>
      <c r="D283" s="278"/>
      <c r="E283" s="278"/>
      <c r="F283" s="278"/>
      <c r="G283" s="278"/>
      <c r="H283" s="278"/>
      <c r="I283" s="278"/>
      <c r="J283" s="278"/>
      <c r="K283" s="278"/>
      <c r="L283" s="278"/>
      <c r="M283" s="278"/>
      <c r="N283" s="278"/>
      <c r="V283" s="278"/>
      <c r="W283" s="278"/>
      <c r="Y283" s="278"/>
      <c r="Z283" s="278"/>
    </row>
    <row r="284" spans="2:26" x14ac:dyDescent="0.2">
      <c r="B284" s="278"/>
      <c r="C284" s="278"/>
      <c r="D284" s="278"/>
      <c r="E284" s="278"/>
      <c r="F284" s="278"/>
      <c r="G284" s="278"/>
      <c r="H284" s="278"/>
      <c r="I284" s="278"/>
      <c r="J284" s="278"/>
      <c r="K284" s="278"/>
      <c r="L284" s="278"/>
      <c r="M284" s="278"/>
      <c r="N284" s="278"/>
      <c r="V284" s="278"/>
      <c r="W284" s="278"/>
      <c r="Y284" s="278"/>
      <c r="Z284" s="278"/>
    </row>
    <row r="285" spans="2:26" x14ac:dyDescent="0.2">
      <c r="B285" s="278"/>
      <c r="C285" s="278"/>
      <c r="D285" s="278"/>
      <c r="E285" s="278"/>
      <c r="F285" s="278"/>
      <c r="G285" s="278"/>
      <c r="H285" s="278"/>
      <c r="I285" s="278"/>
      <c r="J285" s="278"/>
      <c r="K285" s="278"/>
      <c r="L285" s="278"/>
      <c r="M285" s="278"/>
      <c r="N285" s="278"/>
      <c r="V285" s="278"/>
      <c r="W285" s="278"/>
      <c r="Y285" s="278"/>
      <c r="Z285" s="278"/>
    </row>
    <row r="286" spans="2:26" x14ac:dyDescent="0.2">
      <c r="B286" s="278"/>
      <c r="C286" s="278"/>
      <c r="D286" s="278"/>
      <c r="E286" s="278"/>
      <c r="F286" s="278"/>
      <c r="G286" s="278"/>
      <c r="H286" s="278"/>
      <c r="I286" s="278"/>
      <c r="J286" s="278"/>
      <c r="K286" s="278"/>
      <c r="L286" s="278"/>
      <c r="M286" s="278"/>
      <c r="N286" s="278"/>
      <c r="V286" s="278"/>
      <c r="W286" s="278"/>
      <c r="Y286" s="278"/>
      <c r="Z286" s="278"/>
    </row>
    <row r="287" spans="2:26" x14ac:dyDescent="0.2">
      <c r="B287" s="278"/>
      <c r="C287" s="278"/>
      <c r="D287" s="278"/>
      <c r="E287" s="278"/>
      <c r="F287" s="278"/>
      <c r="G287" s="278"/>
      <c r="H287" s="278"/>
      <c r="I287" s="278"/>
      <c r="J287" s="278"/>
      <c r="K287" s="278"/>
      <c r="L287" s="278"/>
      <c r="M287" s="278"/>
      <c r="N287" s="278"/>
      <c r="V287" s="278"/>
      <c r="W287" s="278"/>
      <c r="Y287" s="278"/>
      <c r="Z287" s="278"/>
    </row>
    <row r="288" spans="2:26" x14ac:dyDescent="0.2">
      <c r="B288" s="278"/>
      <c r="C288" s="278"/>
      <c r="D288" s="278"/>
      <c r="E288" s="278"/>
      <c r="F288" s="278"/>
      <c r="G288" s="278"/>
      <c r="H288" s="278"/>
      <c r="I288" s="278"/>
      <c r="J288" s="278"/>
      <c r="K288" s="278"/>
      <c r="L288" s="278"/>
      <c r="M288" s="278"/>
      <c r="N288" s="278"/>
      <c r="V288" s="278"/>
      <c r="W288" s="278"/>
      <c r="Y288" s="278"/>
      <c r="Z288" s="278"/>
    </row>
    <row r="289" spans="2:26" x14ac:dyDescent="0.2">
      <c r="B289" s="278"/>
      <c r="C289" s="278"/>
      <c r="D289" s="278"/>
      <c r="E289" s="278"/>
      <c r="F289" s="278"/>
      <c r="G289" s="278"/>
      <c r="H289" s="278"/>
      <c r="I289" s="278"/>
      <c r="J289" s="278"/>
      <c r="K289" s="278"/>
      <c r="L289" s="278"/>
      <c r="M289" s="278"/>
      <c r="N289" s="278"/>
      <c r="V289" s="278"/>
      <c r="W289" s="278"/>
      <c r="Y289" s="278"/>
      <c r="Z289" s="278"/>
    </row>
    <row r="290" spans="2:26" x14ac:dyDescent="0.2">
      <c r="B290" s="278"/>
      <c r="C290" s="278"/>
      <c r="D290" s="278"/>
      <c r="E290" s="278"/>
      <c r="F290" s="278"/>
      <c r="G290" s="278"/>
      <c r="H290" s="278"/>
      <c r="I290" s="278"/>
      <c r="J290" s="278"/>
      <c r="K290" s="278"/>
      <c r="L290" s="278"/>
      <c r="M290" s="278"/>
      <c r="N290" s="278"/>
      <c r="V290" s="278"/>
      <c r="W290" s="278"/>
      <c r="Y290" s="278"/>
      <c r="Z290" s="278"/>
    </row>
    <row r="291" spans="2:26" x14ac:dyDescent="0.2">
      <c r="B291" s="278"/>
      <c r="C291" s="278"/>
      <c r="D291" s="278"/>
      <c r="E291" s="278"/>
      <c r="F291" s="278"/>
      <c r="G291" s="278"/>
      <c r="H291" s="278"/>
      <c r="I291" s="278"/>
      <c r="J291" s="278"/>
      <c r="K291" s="278"/>
      <c r="L291" s="278"/>
      <c r="M291" s="278"/>
      <c r="N291" s="278"/>
      <c r="V291" s="278"/>
      <c r="W291" s="278"/>
      <c r="Y291" s="278"/>
      <c r="Z291" s="278"/>
    </row>
    <row r="292" spans="2:26" x14ac:dyDescent="0.2">
      <c r="B292" s="278"/>
      <c r="C292" s="278"/>
      <c r="D292" s="278"/>
      <c r="E292" s="278"/>
      <c r="F292" s="278"/>
      <c r="G292" s="278"/>
      <c r="H292" s="278"/>
      <c r="I292" s="278"/>
      <c r="J292" s="278"/>
      <c r="K292" s="278"/>
      <c r="L292" s="278"/>
      <c r="M292" s="278"/>
      <c r="N292" s="278"/>
      <c r="V292" s="278"/>
      <c r="W292" s="278"/>
      <c r="Y292" s="278"/>
      <c r="Z292" s="278"/>
    </row>
    <row r="293" spans="2:26" x14ac:dyDescent="0.2">
      <c r="B293" s="278"/>
      <c r="C293" s="278"/>
      <c r="D293" s="278"/>
      <c r="E293" s="278"/>
      <c r="F293" s="278"/>
      <c r="G293" s="278"/>
      <c r="H293" s="278"/>
      <c r="I293" s="278"/>
      <c r="J293" s="278"/>
      <c r="K293" s="278"/>
      <c r="L293" s="278"/>
      <c r="M293" s="278"/>
      <c r="N293" s="278"/>
      <c r="V293" s="278"/>
      <c r="W293" s="278"/>
      <c r="Y293" s="278"/>
      <c r="Z293" s="278"/>
    </row>
    <row r="294" spans="2:26" x14ac:dyDescent="0.2">
      <c r="B294" s="278"/>
      <c r="C294" s="278"/>
      <c r="D294" s="278"/>
      <c r="E294" s="278"/>
      <c r="F294" s="278"/>
      <c r="G294" s="278"/>
      <c r="H294" s="278"/>
      <c r="I294" s="278"/>
      <c r="J294" s="278"/>
      <c r="K294" s="278"/>
      <c r="L294" s="278"/>
      <c r="M294" s="278"/>
      <c r="N294" s="278"/>
      <c r="V294" s="278"/>
      <c r="W294" s="278"/>
      <c r="Y294" s="278"/>
      <c r="Z294" s="278"/>
    </row>
    <row r="295" spans="2:26" x14ac:dyDescent="0.2">
      <c r="B295" s="278"/>
      <c r="C295" s="278"/>
      <c r="D295" s="278"/>
      <c r="E295" s="278"/>
      <c r="F295" s="278"/>
      <c r="G295" s="278"/>
      <c r="H295" s="278"/>
      <c r="I295" s="278"/>
      <c r="J295" s="278"/>
      <c r="K295" s="278"/>
      <c r="L295" s="278"/>
      <c r="M295" s="278"/>
      <c r="N295" s="278"/>
      <c r="V295" s="278"/>
      <c r="W295" s="278"/>
      <c r="Y295" s="278"/>
      <c r="Z295" s="278"/>
    </row>
    <row r="296" spans="2:26" x14ac:dyDescent="0.2">
      <c r="B296" s="278"/>
      <c r="C296" s="278"/>
      <c r="D296" s="278"/>
      <c r="E296" s="278"/>
      <c r="F296" s="278"/>
      <c r="G296" s="278"/>
      <c r="H296" s="278"/>
      <c r="I296" s="278"/>
      <c r="J296" s="278"/>
      <c r="K296" s="278"/>
      <c r="L296" s="278"/>
      <c r="M296" s="278"/>
      <c r="N296" s="278"/>
      <c r="V296" s="278"/>
      <c r="W296" s="278"/>
      <c r="Y296" s="278"/>
      <c r="Z296" s="278"/>
    </row>
    <row r="297" spans="2:26" x14ac:dyDescent="0.2">
      <c r="B297" s="278"/>
      <c r="C297" s="278"/>
      <c r="D297" s="278"/>
      <c r="E297" s="278"/>
      <c r="F297" s="278"/>
      <c r="G297" s="278"/>
      <c r="H297" s="278"/>
      <c r="I297" s="278"/>
      <c r="J297" s="278"/>
      <c r="K297" s="278"/>
      <c r="L297" s="278"/>
      <c r="M297" s="278"/>
      <c r="N297" s="278"/>
      <c r="V297" s="278"/>
      <c r="W297" s="278"/>
      <c r="Y297" s="278"/>
      <c r="Z297" s="278"/>
    </row>
    <row r="298" spans="2:26" x14ac:dyDescent="0.2">
      <c r="B298" s="278"/>
      <c r="C298" s="278"/>
      <c r="D298" s="278"/>
      <c r="E298" s="278"/>
      <c r="F298" s="278"/>
      <c r="G298" s="278"/>
      <c r="H298" s="278"/>
      <c r="I298" s="278"/>
      <c r="J298" s="278"/>
      <c r="K298" s="278"/>
      <c r="L298" s="278"/>
      <c r="M298" s="278"/>
      <c r="N298" s="278"/>
      <c r="V298" s="278"/>
      <c r="W298" s="278"/>
      <c r="Y298" s="278"/>
      <c r="Z298" s="278"/>
    </row>
    <row r="299" spans="2:26" x14ac:dyDescent="0.2">
      <c r="B299" s="278"/>
      <c r="C299" s="278"/>
      <c r="D299" s="278"/>
      <c r="E299" s="278"/>
      <c r="F299" s="278"/>
      <c r="G299" s="278"/>
      <c r="H299" s="278"/>
      <c r="I299" s="278"/>
      <c r="J299" s="278"/>
      <c r="K299" s="278"/>
      <c r="L299" s="278"/>
      <c r="M299" s="278"/>
      <c r="N299" s="278"/>
      <c r="V299" s="278"/>
      <c r="W299" s="278"/>
      <c r="Y299" s="278"/>
      <c r="Z299" s="278"/>
    </row>
    <row r="300" spans="2:26" x14ac:dyDescent="0.2">
      <c r="B300" s="278"/>
      <c r="C300" s="278"/>
      <c r="D300" s="278"/>
      <c r="E300" s="278"/>
      <c r="F300" s="278"/>
      <c r="G300" s="278"/>
      <c r="H300" s="278"/>
      <c r="I300" s="278"/>
      <c r="J300" s="278"/>
      <c r="K300" s="278"/>
      <c r="L300" s="278"/>
      <c r="M300" s="278"/>
      <c r="N300" s="278"/>
      <c r="V300" s="278"/>
      <c r="W300" s="278"/>
      <c r="Y300" s="278"/>
      <c r="Z300" s="278"/>
    </row>
    <row r="301" spans="2:26" x14ac:dyDescent="0.2">
      <c r="B301" s="278"/>
      <c r="C301" s="278"/>
      <c r="D301" s="278"/>
      <c r="E301" s="278"/>
      <c r="F301" s="278"/>
      <c r="G301" s="278"/>
      <c r="H301" s="278"/>
      <c r="I301" s="278"/>
      <c r="J301" s="278"/>
      <c r="K301" s="278"/>
      <c r="L301" s="278"/>
      <c r="M301" s="278"/>
      <c r="N301" s="278"/>
      <c r="V301" s="278"/>
      <c r="W301" s="278"/>
      <c r="Y301" s="278"/>
      <c r="Z301" s="278"/>
    </row>
    <row r="302" spans="2:26" x14ac:dyDescent="0.2">
      <c r="B302" s="278"/>
      <c r="C302" s="278"/>
      <c r="D302" s="278"/>
      <c r="E302" s="278"/>
      <c r="F302" s="278"/>
      <c r="G302" s="278"/>
      <c r="H302" s="278"/>
      <c r="I302" s="278"/>
      <c r="J302" s="278"/>
      <c r="K302" s="278"/>
      <c r="L302" s="278"/>
      <c r="M302" s="278"/>
      <c r="N302" s="278"/>
      <c r="V302" s="278"/>
      <c r="W302" s="278"/>
      <c r="Y302" s="278"/>
      <c r="Z302" s="278"/>
    </row>
    <row r="303" spans="2:26" x14ac:dyDescent="0.2">
      <c r="B303" s="278"/>
      <c r="C303" s="278"/>
      <c r="D303" s="278"/>
      <c r="E303" s="278"/>
      <c r="F303" s="278"/>
      <c r="G303" s="278"/>
      <c r="H303" s="278"/>
      <c r="I303" s="278"/>
      <c r="J303" s="278"/>
      <c r="K303" s="278"/>
      <c r="L303" s="278"/>
      <c r="M303" s="278"/>
      <c r="N303" s="278"/>
      <c r="V303" s="278"/>
      <c r="W303" s="278"/>
      <c r="Y303" s="278"/>
      <c r="Z303" s="278"/>
    </row>
  </sheetData>
  <customSheetViews>
    <customSheetView guid="{F1F7BD3E-FC2C-462F-A022-5270024FE9F6}" showPageBreaks="1" hiddenColumns="1" view="pageBreakPreview">
      <selection activeCell="C10" sqref="C10:AF58"/>
      <pageMargins left="0.9" right="1.01" top="0.54" bottom="0.65" header="0.32" footer="0.25"/>
      <pageSetup scale="59" orientation="portrait" horizontalDpi="300" verticalDpi="300" r:id="rId1"/>
      <headerFooter alignWithMargins="0"/>
    </customSheetView>
    <customSheetView guid="{F4665436-DFC3-47B1-A482-DE3E62B43168}" showPageBreaks="1" printArea="1" hiddenColumns="1" view="pageBreakPreview" showRuler="0">
      <pane xSplit="7" ySplit="10" topLeftCell="I11" activePane="bottomRight" state="frozen"/>
      <selection pane="bottomRight" activeCell="K66" sqref="K66"/>
      <pageMargins left="0.9" right="1.01" top="0.54" bottom="0.65" header="0.32" footer="0.25"/>
      <pageSetup scale="72" orientation="portrait" horizontalDpi="300" verticalDpi="300" r:id="rId2"/>
      <headerFooter alignWithMargins="0"/>
    </customSheetView>
    <customSheetView guid="{2C045F60-6AB2-44F0-B91E-AB5C1A883BD2}" showPageBreaks="1" printArea="1" hiddenColumns="1" view="pageBreakPreview">
      <selection activeCell="AI12" sqref="AI11:AL47"/>
      <pageMargins left="0.9" right="1.01" top="0.54" bottom="0.65" header="0.32" footer="0.25"/>
      <pageSetup scale="59" orientation="portrait" horizontalDpi="300" verticalDpi="300" r:id="rId3"/>
      <headerFooter alignWithMargins="0"/>
    </customSheetView>
  </customSheetViews>
  <mergeCells count="3">
    <mergeCell ref="B58:Z58"/>
    <mergeCell ref="M4:AB4"/>
    <mergeCell ref="C7:AH7"/>
  </mergeCells>
  <phoneticPr fontId="8" type="noConversion"/>
  <pageMargins left="0.9" right="1.01" top="0.54" bottom="0.65" header="0.32" footer="0.25"/>
  <pageSetup scale="59" orientation="portrait" horizontalDpi="300" verticalDpi="300" r:id="rId4"/>
  <headerFooter alignWithMargins="0"/>
  <ignoredErrors>
    <ignoredError sqref="V20 V32 V36 V44 AA11" formula="1"/>
  </ignoredErrors>
  <drawing r:id="rId5"/>
  <legacyDrawing r:id="rId6"/>
  <oleObjects>
    <mc:AlternateContent xmlns:mc="http://schemas.openxmlformats.org/markup-compatibility/2006">
      <mc:Choice Requires="x14">
        <oleObject progId="MSPhotoEd.3" shapeId="5121" r:id="rId7">
          <objectPr defaultSize="0" autoPict="0" r:id="rId8">
            <anchor moveWithCells="1" sizeWithCells="1">
              <from>
                <xdr:col>1</xdr:col>
                <xdr:colOff>152400</xdr:colOff>
                <xdr:row>0</xdr:row>
                <xdr:rowOff>85725</xdr:rowOff>
              </from>
              <to>
                <xdr:col>2</xdr:col>
                <xdr:colOff>438150</xdr:colOff>
                <xdr:row>3</xdr:row>
                <xdr:rowOff>85725</xdr:rowOff>
              </to>
            </anchor>
          </objectPr>
        </oleObject>
      </mc:Choice>
      <mc:Fallback>
        <oleObject progId="MSPhotoEd.3" shapeId="5121" r:id="rId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B1" sqref="B1"/>
    </sheetView>
  </sheetViews>
  <sheetFormatPr defaultRowHeight="12.75" outlineLevelRow="1" x14ac:dyDescent="0.2"/>
  <cols>
    <col min="3" max="3" width="5.28515625" customWidth="1"/>
    <col min="4" max="5" width="11.140625" customWidth="1"/>
    <col min="6" max="6" width="10.140625" customWidth="1"/>
    <col min="7" max="7" width="10.5703125" customWidth="1"/>
  </cols>
  <sheetData>
    <row r="1" spans="1:8" ht="15.75" x14ac:dyDescent="0.25">
      <c r="A1" s="10" t="e">
        <f>'.04a'!B8+0.01</f>
        <v>#VALUE!</v>
      </c>
      <c r="B1" s="11" t="s">
        <v>15</v>
      </c>
      <c r="C1" s="6"/>
      <c r="D1" s="6"/>
      <c r="E1" s="6"/>
      <c r="F1" s="6"/>
      <c r="G1" s="6"/>
      <c r="H1" s="6"/>
    </row>
    <row r="2" spans="1:8" ht="15.75" x14ac:dyDescent="0.25">
      <c r="A2" s="10"/>
      <c r="B2" s="11"/>
      <c r="C2" s="6"/>
      <c r="D2" s="6"/>
      <c r="E2" s="6"/>
      <c r="F2" s="6"/>
      <c r="G2" s="6"/>
      <c r="H2" s="6"/>
    </row>
    <row r="3" spans="1:8" ht="16.5" customHeight="1" outlineLevel="1" x14ac:dyDescent="0.25">
      <c r="A3" s="10"/>
      <c r="B3" s="46">
        <v>1992</v>
      </c>
      <c r="C3" s="45"/>
      <c r="D3" s="47" t="s">
        <v>16</v>
      </c>
      <c r="E3" s="47" t="s">
        <v>17</v>
      </c>
      <c r="F3" s="47" t="s">
        <v>18</v>
      </c>
      <c r="G3" s="47" t="s">
        <v>19</v>
      </c>
      <c r="H3" s="2" t="s">
        <v>20</v>
      </c>
    </row>
    <row r="4" spans="1:8" ht="12.75" customHeight="1" outlineLevel="1" x14ac:dyDescent="0.25">
      <c r="A4" s="10"/>
    </row>
    <row r="5" spans="1:8" ht="12.75" customHeight="1" outlineLevel="1" x14ac:dyDescent="0.25">
      <c r="A5" s="10"/>
      <c r="B5" s="44" t="s">
        <v>21</v>
      </c>
      <c r="D5" s="14">
        <v>1108</v>
      </c>
      <c r="E5" s="14">
        <v>1566</v>
      </c>
      <c r="F5" s="14">
        <v>929</v>
      </c>
      <c r="G5" s="14">
        <v>542</v>
      </c>
      <c r="H5" s="14">
        <f>SUM(D5:G5)</f>
        <v>4145</v>
      </c>
    </row>
    <row r="6" spans="1:8" ht="12.75" customHeight="1" outlineLevel="1" x14ac:dyDescent="0.25">
      <c r="A6" s="10"/>
      <c r="B6" t="s">
        <v>22</v>
      </c>
      <c r="D6" s="7">
        <v>555</v>
      </c>
      <c r="E6" s="7">
        <v>691</v>
      </c>
      <c r="F6" s="7">
        <v>440</v>
      </c>
      <c r="G6" s="7">
        <v>305</v>
      </c>
      <c r="H6" s="7">
        <f t="shared" ref="H6:H21" si="0">SUM(D6:G6)</f>
        <v>1991</v>
      </c>
    </row>
    <row r="7" spans="1:8" ht="12.75" customHeight="1" outlineLevel="1" x14ac:dyDescent="0.25">
      <c r="A7" s="10"/>
      <c r="B7" t="s">
        <v>23</v>
      </c>
      <c r="D7" s="7">
        <v>553</v>
      </c>
      <c r="E7" s="7">
        <v>875</v>
      </c>
      <c r="F7" s="7">
        <v>489</v>
      </c>
      <c r="G7" s="7">
        <v>237</v>
      </c>
      <c r="H7" s="7">
        <f t="shared" si="0"/>
        <v>2154</v>
      </c>
    </row>
    <row r="8" spans="1:8" ht="12.75" customHeight="1" outlineLevel="1" x14ac:dyDescent="0.25">
      <c r="A8" s="10"/>
      <c r="B8" s="44" t="s">
        <v>24</v>
      </c>
      <c r="D8" s="14">
        <v>869</v>
      </c>
      <c r="E8" s="14">
        <v>1420</v>
      </c>
      <c r="F8" s="14">
        <v>819</v>
      </c>
      <c r="G8" s="14">
        <v>608</v>
      </c>
      <c r="H8" s="14">
        <f t="shared" si="0"/>
        <v>3716</v>
      </c>
    </row>
    <row r="9" spans="1:8" ht="12.75" customHeight="1" outlineLevel="1" x14ac:dyDescent="0.25">
      <c r="A9" s="10"/>
      <c r="B9" t="s">
        <v>22</v>
      </c>
      <c r="D9" s="7">
        <v>434</v>
      </c>
      <c r="E9" s="7">
        <v>561</v>
      </c>
      <c r="F9" s="7">
        <v>381</v>
      </c>
      <c r="G9" s="7">
        <v>269</v>
      </c>
      <c r="H9" s="7">
        <f t="shared" si="0"/>
        <v>1645</v>
      </c>
    </row>
    <row r="10" spans="1:8" ht="12.75" customHeight="1" outlineLevel="1" x14ac:dyDescent="0.25">
      <c r="A10" s="10"/>
      <c r="B10" t="s">
        <v>23</v>
      </c>
      <c r="D10" s="7">
        <v>435</v>
      </c>
      <c r="E10" s="7">
        <v>859</v>
      </c>
      <c r="F10" s="7">
        <v>438</v>
      </c>
      <c r="G10" s="7">
        <v>339</v>
      </c>
      <c r="H10" s="7">
        <f t="shared" si="0"/>
        <v>2071</v>
      </c>
    </row>
    <row r="11" spans="1:8" ht="12.75" customHeight="1" outlineLevel="1" x14ac:dyDescent="0.25">
      <c r="A11" s="10"/>
      <c r="B11" s="44" t="s">
        <v>25</v>
      </c>
      <c r="D11" s="14">
        <v>299</v>
      </c>
      <c r="E11" s="14">
        <v>903</v>
      </c>
      <c r="F11" s="14">
        <v>645</v>
      </c>
      <c r="G11" s="14">
        <v>711</v>
      </c>
      <c r="H11" s="14">
        <f t="shared" si="0"/>
        <v>2558</v>
      </c>
    </row>
    <row r="12" spans="1:8" ht="12.75" customHeight="1" outlineLevel="1" x14ac:dyDescent="0.25">
      <c r="A12" s="10"/>
      <c r="B12" t="s">
        <v>22</v>
      </c>
      <c r="D12" s="7">
        <v>182</v>
      </c>
      <c r="E12" s="7">
        <v>418</v>
      </c>
      <c r="F12" s="7">
        <v>268</v>
      </c>
      <c r="G12" s="7">
        <v>406</v>
      </c>
      <c r="H12" s="7">
        <f t="shared" si="0"/>
        <v>1274</v>
      </c>
    </row>
    <row r="13" spans="1:8" ht="12.75" customHeight="1" outlineLevel="1" x14ac:dyDescent="0.25">
      <c r="A13" s="10"/>
      <c r="B13" t="s">
        <v>23</v>
      </c>
      <c r="D13" s="7">
        <v>117</v>
      </c>
      <c r="E13" s="7">
        <v>485</v>
      </c>
      <c r="F13" s="7">
        <v>377</v>
      </c>
      <c r="G13" s="7">
        <v>305</v>
      </c>
      <c r="H13" s="7">
        <f t="shared" si="0"/>
        <v>1284</v>
      </c>
    </row>
    <row r="14" spans="1:8" ht="12.75" customHeight="1" outlineLevel="1" x14ac:dyDescent="0.25">
      <c r="A14" s="10"/>
      <c r="B14" s="44" t="s">
        <v>26</v>
      </c>
      <c r="D14" s="14">
        <v>204</v>
      </c>
      <c r="E14" s="14">
        <v>879</v>
      </c>
      <c r="F14" s="14">
        <v>526</v>
      </c>
      <c r="G14" s="14">
        <v>646</v>
      </c>
      <c r="H14" s="14">
        <f t="shared" si="0"/>
        <v>2255</v>
      </c>
    </row>
    <row r="15" spans="1:8" ht="12.75" customHeight="1" outlineLevel="1" x14ac:dyDescent="0.25">
      <c r="A15" s="10"/>
      <c r="B15" t="s">
        <v>22</v>
      </c>
      <c r="D15" s="7">
        <v>78</v>
      </c>
      <c r="E15" s="7">
        <v>477</v>
      </c>
      <c r="F15" s="7">
        <v>240</v>
      </c>
      <c r="G15" s="7">
        <v>464</v>
      </c>
      <c r="H15" s="7">
        <f t="shared" si="0"/>
        <v>1259</v>
      </c>
    </row>
    <row r="16" spans="1:8" ht="12.75" customHeight="1" outlineLevel="1" x14ac:dyDescent="0.25">
      <c r="A16" s="10"/>
      <c r="B16" t="s">
        <v>23</v>
      </c>
      <c r="D16" s="7">
        <v>126</v>
      </c>
      <c r="E16" s="7">
        <v>401</v>
      </c>
      <c r="F16" s="7">
        <v>286</v>
      </c>
      <c r="G16" s="7">
        <v>182</v>
      </c>
      <c r="H16" s="7">
        <f t="shared" si="0"/>
        <v>995</v>
      </c>
    </row>
    <row r="17" spans="1:8" ht="12.75" customHeight="1" outlineLevel="1" x14ac:dyDescent="0.25">
      <c r="A17" s="10"/>
      <c r="B17" s="44" t="s">
        <v>27</v>
      </c>
      <c r="D17" s="14">
        <v>0</v>
      </c>
      <c r="E17" s="14">
        <v>469</v>
      </c>
      <c r="F17" s="14">
        <v>841</v>
      </c>
      <c r="G17" s="14">
        <v>1235</v>
      </c>
      <c r="H17" s="14">
        <f t="shared" si="0"/>
        <v>2545</v>
      </c>
    </row>
    <row r="18" spans="1:8" ht="12.75" customHeight="1" outlineLevel="1" x14ac:dyDescent="0.25">
      <c r="A18" s="10"/>
      <c r="B18" t="s">
        <v>22</v>
      </c>
      <c r="D18" s="7">
        <v>0</v>
      </c>
      <c r="E18" s="7">
        <v>325</v>
      </c>
      <c r="F18" s="7">
        <v>318</v>
      </c>
      <c r="G18" s="7">
        <v>759</v>
      </c>
      <c r="H18" s="7">
        <f t="shared" si="0"/>
        <v>1402</v>
      </c>
    </row>
    <row r="19" spans="1:8" ht="12.75" customHeight="1" outlineLevel="1" x14ac:dyDescent="0.25">
      <c r="A19" s="10"/>
      <c r="B19" t="s">
        <v>23</v>
      </c>
      <c r="D19" s="7">
        <v>0</v>
      </c>
      <c r="E19" s="7">
        <v>144</v>
      </c>
      <c r="F19" s="7">
        <v>523</v>
      </c>
      <c r="G19" s="7">
        <v>476</v>
      </c>
      <c r="H19" s="7">
        <f t="shared" si="0"/>
        <v>1143</v>
      </c>
    </row>
    <row r="20" spans="1:8" ht="12.75" customHeight="1" outlineLevel="1" x14ac:dyDescent="0.25">
      <c r="A20" s="10"/>
      <c r="D20" s="7"/>
      <c r="E20" s="7"/>
      <c r="F20" s="7"/>
      <c r="G20" s="7"/>
      <c r="H20" s="7"/>
    </row>
    <row r="21" spans="1:8" ht="12.75" customHeight="1" outlineLevel="1" x14ac:dyDescent="0.25">
      <c r="A21" s="10"/>
      <c r="B21" s="1" t="s">
        <v>20</v>
      </c>
      <c r="D21" s="14">
        <f>SUM(D5+D8+D11+D14+D17)</f>
        <v>2480</v>
      </c>
      <c r="E21" s="14">
        <f t="shared" ref="E21:G23" si="1">SUM(E5+E8+E11+E14+E17)</f>
        <v>5237</v>
      </c>
      <c r="F21" s="14">
        <f t="shared" si="1"/>
        <v>3760</v>
      </c>
      <c r="G21" s="14">
        <f t="shared" si="1"/>
        <v>3742</v>
      </c>
      <c r="H21" s="14">
        <f t="shared" si="0"/>
        <v>15219</v>
      </c>
    </row>
    <row r="22" spans="1:8" ht="12.75" customHeight="1" outlineLevel="1" x14ac:dyDescent="0.25">
      <c r="A22" s="10"/>
      <c r="B22" t="s">
        <v>22</v>
      </c>
      <c r="D22" s="7">
        <f>SUM(D6+D9+D12+D15+D18)</f>
        <v>1249</v>
      </c>
      <c r="E22" s="7">
        <f t="shared" si="1"/>
        <v>2472</v>
      </c>
      <c r="F22" s="7">
        <f t="shared" si="1"/>
        <v>1647</v>
      </c>
      <c r="G22" s="7">
        <f t="shared" si="1"/>
        <v>2203</v>
      </c>
      <c r="H22" s="7">
        <f>SUM(D22:G22)</f>
        <v>7571</v>
      </c>
    </row>
    <row r="23" spans="1:8" ht="12.75" customHeight="1" outlineLevel="1" x14ac:dyDescent="0.25">
      <c r="A23" s="10"/>
      <c r="B23" t="s">
        <v>23</v>
      </c>
      <c r="D23" s="7">
        <f>SUM(D7+D10+D13+D16+D19)</f>
        <v>1231</v>
      </c>
      <c r="E23" s="7">
        <f t="shared" si="1"/>
        <v>2764</v>
      </c>
      <c r="F23" s="7">
        <f t="shared" si="1"/>
        <v>2113</v>
      </c>
      <c r="G23" s="7">
        <f t="shared" si="1"/>
        <v>1539</v>
      </c>
      <c r="H23" s="7">
        <f>SUM(D23:G23)</f>
        <v>7647</v>
      </c>
    </row>
    <row r="24" spans="1:8" collapsed="1" x14ac:dyDescent="0.2"/>
    <row r="25" spans="1:8" ht="15" outlineLevel="1" x14ac:dyDescent="0.25">
      <c r="B25" s="46">
        <v>1993</v>
      </c>
      <c r="C25" s="45"/>
      <c r="D25" s="47" t="s">
        <v>16</v>
      </c>
      <c r="E25" s="47" t="s">
        <v>17</v>
      </c>
      <c r="F25" s="47" t="s">
        <v>18</v>
      </c>
      <c r="G25" s="47" t="s">
        <v>19</v>
      </c>
      <c r="H25" s="2" t="s">
        <v>20</v>
      </c>
    </row>
    <row r="26" spans="1:8" outlineLevel="1" x14ac:dyDescent="0.2"/>
    <row r="27" spans="1:8" outlineLevel="1" x14ac:dyDescent="0.2">
      <c r="B27" s="44" t="s">
        <v>21</v>
      </c>
      <c r="D27" s="14">
        <v>1082</v>
      </c>
      <c r="E27" s="14">
        <v>1484</v>
      </c>
      <c r="F27" s="14">
        <v>698</v>
      </c>
      <c r="G27" s="14">
        <v>639</v>
      </c>
      <c r="H27" s="14">
        <f>SUM(D27:G27)</f>
        <v>3903</v>
      </c>
    </row>
    <row r="28" spans="1:8" outlineLevel="1" x14ac:dyDescent="0.2">
      <c r="B28" t="s">
        <v>22</v>
      </c>
      <c r="D28" s="7">
        <v>489</v>
      </c>
      <c r="E28" s="7">
        <v>718</v>
      </c>
      <c r="F28" s="7">
        <v>159</v>
      </c>
      <c r="G28" s="7">
        <v>313</v>
      </c>
      <c r="H28" s="7">
        <f t="shared" ref="H28:H43" si="2">SUM(D28:G28)</f>
        <v>1679</v>
      </c>
    </row>
    <row r="29" spans="1:8" outlineLevel="1" x14ac:dyDescent="0.2">
      <c r="B29" t="s">
        <v>23</v>
      </c>
      <c r="D29" s="7">
        <v>593</v>
      </c>
      <c r="E29" s="7">
        <v>766</v>
      </c>
      <c r="F29" s="7">
        <v>539</v>
      </c>
      <c r="G29" s="7">
        <v>326</v>
      </c>
      <c r="H29" s="7">
        <f t="shared" si="2"/>
        <v>2224</v>
      </c>
    </row>
    <row r="30" spans="1:8" outlineLevel="1" x14ac:dyDescent="0.2">
      <c r="B30" s="44" t="s">
        <v>24</v>
      </c>
      <c r="D30" s="14">
        <v>807</v>
      </c>
      <c r="E30" s="14">
        <v>1649</v>
      </c>
      <c r="F30" s="14">
        <v>859</v>
      </c>
      <c r="G30" s="14">
        <v>670</v>
      </c>
      <c r="H30" s="14">
        <f t="shared" si="2"/>
        <v>3985</v>
      </c>
    </row>
    <row r="31" spans="1:8" outlineLevel="1" x14ac:dyDescent="0.2">
      <c r="B31" t="s">
        <v>22</v>
      </c>
      <c r="D31" s="7">
        <v>236</v>
      </c>
      <c r="E31" s="7">
        <v>674</v>
      </c>
      <c r="F31" s="7">
        <v>391</v>
      </c>
      <c r="G31" s="7">
        <v>337</v>
      </c>
      <c r="H31" s="7">
        <f t="shared" si="2"/>
        <v>1638</v>
      </c>
    </row>
    <row r="32" spans="1:8" outlineLevel="1" x14ac:dyDescent="0.2">
      <c r="B32" t="s">
        <v>23</v>
      </c>
      <c r="D32" s="7">
        <v>572</v>
      </c>
      <c r="E32" s="7">
        <v>975</v>
      </c>
      <c r="F32" s="7">
        <v>468</v>
      </c>
      <c r="G32" s="7">
        <v>333</v>
      </c>
      <c r="H32" s="7">
        <f t="shared" si="2"/>
        <v>2348</v>
      </c>
    </row>
    <row r="33" spans="2:8" outlineLevel="1" x14ac:dyDescent="0.2">
      <c r="B33" s="44" t="s">
        <v>25</v>
      </c>
      <c r="D33" s="14">
        <v>403</v>
      </c>
      <c r="E33" s="14">
        <v>1287</v>
      </c>
      <c r="F33" s="14">
        <v>657</v>
      </c>
      <c r="G33" s="14">
        <v>606</v>
      </c>
      <c r="H33" s="14">
        <f t="shared" si="2"/>
        <v>2953</v>
      </c>
    </row>
    <row r="34" spans="2:8" outlineLevel="1" x14ac:dyDescent="0.2">
      <c r="B34" t="s">
        <v>22</v>
      </c>
      <c r="D34" s="7">
        <v>182</v>
      </c>
      <c r="E34" s="7">
        <v>702</v>
      </c>
      <c r="F34" s="7">
        <v>318</v>
      </c>
      <c r="G34" s="7">
        <v>318</v>
      </c>
      <c r="H34" s="7">
        <f t="shared" si="2"/>
        <v>1520</v>
      </c>
    </row>
    <row r="35" spans="2:8" outlineLevel="1" x14ac:dyDescent="0.2">
      <c r="B35" t="s">
        <v>23</v>
      </c>
      <c r="D35" s="7">
        <v>221</v>
      </c>
      <c r="E35" s="7">
        <v>585</v>
      </c>
      <c r="F35" s="7">
        <v>339</v>
      </c>
      <c r="G35" s="7">
        <v>288</v>
      </c>
      <c r="H35" s="7">
        <f t="shared" si="2"/>
        <v>1433</v>
      </c>
    </row>
    <row r="36" spans="2:8" outlineLevel="1" x14ac:dyDescent="0.2">
      <c r="B36" s="44" t="s">
        <v>26</v>
      </c>
      <c r="D36" s="14">
        <v>158</v>
      </c>
      <c r="E36" s="14">
        <v>838</v>
      </c>
      <c r="F36" s="14">
        <v>572</v>
      </c>
      <c r="G36" s="14">
        <v>861</v>
      </c>
      <c r="H36" s="14">
        <f t="shared" si="2"/>
        <v>2429</v>
      </c>
    </row>
    <row r="37" spans="2:8" outlineLevel="1" x14ac:dyDescent="0.2">
      <c r="B37" t="s">
        <v>22</v>
      </c>
      <c r="D37" s="7">
        <v>106</v>
      </c>
      <c r="E37" s="7">
        <v>402</v>
      </c>
      <c r="F37" s="7">
        <v>297</v>
      </c>
      <c r="G37" s="7">
        <v>438</v>
      </c>
      <c r="H37" s="7">
        <f t="shared" si="2"/>
        <v>1243</v>
      </c>
    </row>
    <row r="38" spans="2:8" outlineLevel="1" x14ac:dyDescent="0.2">
      <c r="B38" t="s">
        <v>23</v>
      </c>
      <c r="D38" s="7">
        <v>52</v>
      </c>
      <c r="E38" s="7">
        <v>435</v>
      </c>
      <c r="F38" s="7">
        <v>275</v>
      </c>
      <c r="G38" s="7">
        <v>423</v>
      </c>
      <c r="H38" s="7">
        <f t="shared" si="2"/>
        <v>1185</v>
      </c>
    </row>
    <row r="39" spans="2:8" outlineLevel="1" x14ac:dyDescent="0.2">
      <c r="B39" s="44" t="s">
        <v>27</v>
      </c>
      <c r="D39" s="14">
        <v>0</v>
      </c>
      <c r="E39" s="14">
        <v>419</v>
      </c>
      <c r="F39" s="14">
        <v>1011</v>
      </c>
      <c r="G39" s="14">
        <v>1294</v>
      </c>
      <c r="H39" s="14">
        <f t="shared" si="2"/>
        <v>2724</v>
      </c>
    </row>
    <row r="40" spans="2:8" outlineLevel="1" x14ac:dyDescent="0.2">
      <c r="B40" t="s">
        <v>22</v>
      </c>
      <c r="D40" s="7">
        <v>0</v>
      </c>
      <c r="E40" s="7">
        <v>222</v>
      </c>
      <c r="F40" s="7">
        <v>628</v>
      </c>
      <c r="G40" s="7">
        <v>830</v>
      </c>
      <c r="H40" s="7">
        <f t="shared" si="2"/>
        <v>1680</v>
      </c>
    </row>
    <row r="41" spans="2:8" outlineLevel="1" x14ac:dyDescent="0.2">
      <c r="B41" t="s">
        <v>23</v>
      </c>
      <c r="D41" s="7">
        <v>0</v>
      </c>
      <c r="E41" s="7">
        <v>198</v>
      </c>
      <c r="F41" s="7">
        <v>383</v>
      </c>
      <c r="G41" s="7">
        <v>464</v>
      </c>
      <c r="H41" s="7">
        <f t="shared" si="2"/>
        <v>1045</v>
      </c>
    </row>
    <row r="42" spans="2:8" outlineLevel="1" x14ac:dyDescent="0.2">
      <c r="D42" s="7"/>
      <c r="E42" s="7"/>
      <c r="F42" s="7"/>
      <c r="G42" s="7"/>
      <c r="H42" s="7"/>
    </row>
    <row r="43" spans="2:8" outlineLevel="1" x14ac:dyDescent="0.2">
      <c r="B43" s="1" t="s">
        <v>20</v>
      </c>
      <c r="D43" s="14">
        <f>SUM(D27+D30+D33+D36+D39)</f>
        <v>2450</v>
      </c>
      <c r="E43" s="14">
        <f>SUM(E27+E30+E33+E36+E39)</f>
        <v>5677</v>
      </c>
      <c r="F43" s="14">
        <f>SUM(F27+F30+F33+F36+F39)</f>
        <v>3797</v>
      </c>
      <c r="G43" s="14">
        <f>SUM(G27+G30+G33+G36+G39)</f>
        <v>4070</v>
      </c>
      <c r="H43" s="14">
        <f t="shared" si="2"/>
        <v>15994</v>
      </c>
    </row>
    <row r="44" spans="2:8" outlineLevel="1" x14ac:dyDescent="0.2">
      <c r="B44" t="s">
        <v>22</v>
      </c>
      <c r="D44" s="7">
        <f t="shared" ref="D44:G45" si="3">SUM(D28+D31+D34+D37+D40)</f>
        <v>1013</v>
      </c>
      <c r="E44" s="7">
        <f t="shared" si="3"/>
        <v>2718</v>
      </c>
      <c r="F44" s="7">
        <f t="shared" si="3"/>
        <v>1793</v>
      </c>
      <c r="G44" s="7">
        <f t="shared" si="3"/>
        <v>2236</v>
      </c>
      <c r="H44" s="7">
        <f>SUM(D44:G44)</f>
        <v>7760</v>
      </c>
    </row>
    <row r="45" spans="2:8" outlineLevel="1" x14ac:dyDescent="0.2">
      <c r="B45" t="s">
        <v>23</v>
      </c>
      <c r="D45" s="7">
        <f t="shared" si="3"/>
        <v>1438</v>
      </c>
      <c r="E45" s="7">
        <f t="shared" si="3"/>
        <v>2959</v>
      </c>
      <c r="F45" s="7">
        <f t="shared" si="3"/>
        <v>2004</v>
      </c>
      <c r="G45" s="7">
        <f t="shared" si="3"/>
        <v>1834</v>
      </c>
      <c r="H45" s="7">
        <f>SUM(D45:G45)</f>
        <v>8235</v>
      </c>
    </row>
    <row r="46" spans="2:8" collapsed="1" x14ac:dyDescent="0.2"/>
    <row r="47" spans="2:8" s="25" customFormat="1" ht="15" outlineLevel="1" x14ac:dyDescent="0.25">
      <c r="B47" s="46">
        <v>1994</v>
      </c>
      <c r="C47" s="45"/>
      <c r="D47" s="47" t="s">
        <v>16</v>
      </c>
      <c r="E47" s="47" t="s">
        <v>17</v>
      </c>
      <c r="F47" s="47" t="s">
        <v>18</v>
      </c>
      <c r="G47" s="47" t="s">
        <v>19</v>
      </c>
      <c r="H47" s="2" t="s">
        <v>20</v>
      </c>
    </row>
    <row r="48" spans="2:8" outlineLevel="1" x14ac:dyDescent="0.2"/>
    <row r="49" spans="2:8" outlineLevel="1" x14ac:dyDescent="0.2">
      <c r="B49" s="44" t="s">
        <v>21</v>
      </c>
      <c r="D49" s="14">
        <v>1258</v>
      </c>
      <c r="E49" s="14">
        <v>1543</v>
      </c>
      <c r="F49" s="14">
        <v>767</v>
      </c>
      <c r="G49" s="14">
        <v>482</v>
      </c>
      <c r="H49" s="14">
        <f>SUM(D49:G49)</f>
        <v>4050</v>
      </c>
    </row>
    <row r="50" spans="2:8" outlineLevel="1" x14ac:dyDescent="0.2">
      <c r="B50" t="s">
        <v>22</v>
      </c>
      <c r="D50" s="7">
        <v>502</v>
      </c>
      <c r="E50" s="7">
        <v>766</v>
      </c>
      <c r="F50" s="7">
        <v>296</v>
      </c>
      <c r="G50" s="7">
        <v>266</v>
      </c>
      <c r="H50" s="49">
        <f>SUM(D50:G50)</f>
        <v>1830</v>
      </c>
    </row>
    <row r="51" spans="2:8" outlineLevel="1" x14ac:dyDescent="0.2">
      <c r="B51" t="s">
        <v>23</v>
      </c>
      <c r="D51" s="7">
        <v>756</v>
      </c>
      <c r="E51" s="7">
        <v>777</v>
      </c>
      <c r="F51" s="7">
        <v>471</v>
      </c>
      <c r="G51" s="7">
        <v>216</v>
      </c>
      <c r="H51" s="49">
        <f>SUM(D51:G51)</f>
        <v>2220</v>
      </c>
    </row>
    <row r="52" spans="2:8" outlineLevel="1" x14ac:dyDescent="0.2">
      <c r="B52" s="44" t="s">
        <v>24</v>
      </c>
      <c r="D52" s="14">
        <v>696</v>
      </c>
      <c r="E52" s="14">
        <v>1689</v>
      </c>
      <c r="F52" s="14">
        <v>1125</v>
      </c>
      <c r="G52" s="14">
        <v>469</v>
      </c>
      <c r="H52" s="14">
        <f>SUM(D52:G52)</f>
        <v>3979</v>
      </c>
    </row>
    <row r="53" spans="2:8" outlineLevel="1" x14ac:dyDescent="0.2">
      <c r="B53" t="s">
        <v>22</v>
      </c>
      <c r="D53" s="7">
        <v>266</v>
      </c>
      <c r="E53" s="7">
        <v>952</v>
      </c>
      <c r="F53" s="7">
        <v>532</v>
      </c>
      <c r="G53" s="7">
        <v>295</v>
      </c>
      <c r="H53" s="49">
        <f t="shared" ref="H53:H63" si="4">SUM(D53:G53)</f>
        <v>2045</v>
      </c>
    </row>
    <row r="54" spans="2:8" outlineLevel="1" x14ac:dyDescent="0.2">
      <c r="B54" t="s">
        <v>23</v>
      </c>
      <c r="D54" s="7">
        <v>430</v>
      </c>
      <c r="E54" s="7">
        <v>737</v>
      </c>
      <c r="F54" s="7">
        <v>593</v>
      </c>
      <c r="G54" s="7">
        <v>173</v>
      </c>
      <c r="H54" s="49">
        <f t="shared" si="4"/>
        <v>1933</v>
      </c>
    </row>
    <row r="55" spans="2:8" outlineLevel="1" x14ac:dyDescent="0.2">
      <c r="B55" s="44" t="s">
        <v>25</v>
      </c>
      <c r="D55" s="14">
        <v>492</v>
      </c>
      <c r="E55" s="14">
        <v>1261</v>
      </c>
      <c r="F55" s="14">
        <v>648</v>
      </c>
      <c r="G55" s="14">
        <v>593</v>
      </c>
      <c r="H55" s="14">
        <f t="shared" si="4"/>
        <v>2994</v>
      </c>
    </row>
    <row r="56" spans="2:8" outlineLevel="1" x14ac:dyDescent="0.2">
      <c r="B56" t="s">
        <v>22</v>
      </c>
      <c r="D56" s="7">
        <v>195</v>
      </c>
      <c r="E56" s="7">
        <v>574</v>
      </c>
      <c r="F56" s="7">
        <v>329</v>
      </c>
      <c r="G56" s="7">
        <v>297</v>
      </c>
      <c r="H56" s="49">
        <f t="shared" si="4"/>
        <v>1395</v>
      </c>
    </row>
    <row r="57" spans="2:8" outlineLevel="1" x14ac:dyDescent="0.2">
      <c r="B57" t="s">
        <v>23</v>
      </c>
      <c r="D57" s="7">
        <v>297</v>
      </c>
      <c r="E57" s="7">
        <v>687</v>
      </c>
      <c r="F57" s="7">
        <v>319</v>
      </c>
      <c r="G57" s="7">
        <v>296</v>
      </c>
      <c r="H57" s="49">
        <f t="shared" si="4"/>
        <v>1599</v>
      </c>
    </row>
    <row r="58" spans="2:8" outlineLevel="1" x14ac:dyDescent="0.2">
      <c r="B58" s="44" t="s">
        <v>26</v>
      </c>
      <c r="D58" s="14">
        <v>213</v>
      </c>
      <c r="E58" s="14">
        <v>900</v>
      </c>
      <c r="F58" s="14">
        <v>862</v>
      </c>
      <c r="G58" s="14">
        <v>837</v>
      </c>
      <c r="H58" s="14">
        <f t="shared" si="4"/>
        <v>2812</v>
      </c>
    </row>
    <row r="59" spans="2:8" outlineLevel="1" x14ac:dyDescent="0.2">
      <c r="B59" t="s">
        <v>22</v>
      </c>
      <c r="D59" s="7">
        <v>70</v>
      </c>
      <c r="E59" s="7">
        <v>441</v>
      </c>
      <c r="F59" s="7">
        <v>390</v>
      </c>
      <c r="G59" s="7">
        <v>356</v>
      </c>
      <c r="H59" s="49">
        <f t="shared" si="4"/>
        <v>1257</v>
      </c>
    </row>
    <row r="60" spans="2:8" outlineLevel="1" x14ac:dyDescent="0.2">
      <c r="B60" t="s">
        <v>23</v>
      </c>
      <c r="D60" s="7">
        <v>143</v>
      </c>
      <c r="E60" s="7">
        <v>459</v>
      </c>
      <c r="F60" s="7">
        <v>472</v>
      </c>
      <c r="G60" s="7">
        <v>481</v>
      </c>
      <c r="H60" s="49">
        <f t="shared" si="4"/>
        <v>1555</v>
      </c>
    </row>
    <row r="61" spans="2:8" outlineLevel="1" x14ac:dyDescent="0.2">
      <c r="B61" s="44" t="s">
        <v>27</v>
      </c>
      <c r="D61" s="14">
        <v>0</v>
      </c>
      <c r="E61" s="14">
        <v>492</v>
      </c>
      <c r="F61" s="14">
        <v>881</v>
      </c>
      <c r="G61" s="14">
        <v>1622</v>
      </c>
      <c r="H61" s="14">
        <f t="shared" si="4"/>
        <v>2995</v>
      </c>
    </row>
    <row r="62" spans="2:8" outlineLevel="1" x14ac:dyDescent="0.2">
      <c r="B62" t="s">
        <v>22</v>
      </c>
      <c r="D62" s="7">
        <v>0</v>
      </c>
      <c r="E62" s="7">
        <v>175</v>
      </c>
      <c r="F62" s="7">
        <v>460</v>
      </c>
      <c r="G62" s="7">
        <v>1164</v>
      </c>
      <c r="H62" s="49">
        <f t="shared" si="4"/>
        <v>1799</v>
      </c>
    </row>
    <row r="63" spans="2:8" outlineLevel="1" x14ac:dyDescent="0.2">
      <c r="B63" t="s">
        <v>23</v>
      </c>
      <c r="D63" s="7">
        <v>0</v>
      </c>
      <c r="E63" s="7">
        <v>317</v>
      </c>
      <c r="F63" s="7">
        <v>421</v>
      </c>
      <c r="G63" s="7">
        <v>458</v>
      </c>
      <c r="H63" s="49">
        <f t="shared" si="4"/>
        <v>1196</v>
      </c>
    </row>
    <row r="64" spans="2:8" outlineLevel="1" x14ac:dyDescent="0.2">
      <c r="D64" s="7"/>
      <c r="E64" s="7"/>
      <c r="F64" s="7"/>
      <c r="G64" s="7"/>
      <c r="H64" s="7"/>
    </row>
    <row r="65" spans="2:8" outlineLevel="1" x14ac:dyDescent="0.2">
      <c r="B65" s="1" t="s">
        <v>20</v>
      </c>
      <c r="D65" s="14">
        <f>SUM(D49+D52+D55+D58+D61)</f>
        <v>2659</v>
      </c>
      <c r="E65" s="14">
        <f t="shared" ref="E65:G67" si="5">SUM(E49+E52+E55+E58+E61)</f>
        <v>5885</v>
      </c>
      <c r="F65" s="14">
        <f t="shared" si="5"/>
        <v>4283</v>
      </c>
      <c r="G65" s="14">
        <f t="shared" si="5"/>
        <v>4003</v>
      </c>
      <c r="H65" s="14">
        <f>SUM(E65:G65)</f>
        <v>14171</v>
      </c>
    </row>
    <row r="66" spans="2:8" outlineLevel="1" x14ac:dyDescent="0.2">
      <c r="B66" t="s">
        <v>22</v>
      </c>
      <c r="D66" s="7">
        <f>SUM(D50+D53+D56+D59+D62)</f>
        <v>1033</v>
      </c>
      <c r="E66" s="7">
        <f t="shared" si="5"/>
        <v>2908</v>
      </c>
      <c r="F66" s="7">
        <f t="shared" si="5"/>
        <v>2007</v>
      </c>
      <c r="G66" s="7">
        <f t="shared" si="5"/>
        <v>2378</v>
      </c>
      <c r="H66" s="49">
        <f>SUM(E66:G66)</f>
        <v>7293</v>
      </c>
    </row>
    <row r="67" spans="2:8" outlineLevel="1" x14ac:dyDescent="0.2">
      <c r="B67" t="s">
        <v>23</v>
      </c>
      <c r="D67" s="7">
        <f>SUM(D51+D54+D57+D60+D63)</f>
        <v>1626</v>
      </c>
      <c r="E67" s="7">
        <f t="shared" si="5"/>
        <v>2977</v>
      </c>
      <c r="F67" s="7">
        <f t="shared" si="5"/>
        <v>2276</v>
      </c>
      <c r="G67" s="7">
        <f t="shared" si="5"/>
        <v>1624</v>
      </c>
      <c r="H67" s="49">
        <f>SUM(E67:G67)</f>
        <v>6877</v>
      </c>
    </row>
    <row r="68" spans="2:8" outlineLevel="1" x14ac:dyDescent="0.2"/>
    <row r="69" spans="2:8" collapsed="1" x14ac:dyDescent="0.2"/>
    <row r="70" spans="2:8" ht="15" x14ac:dyDescent="0.25">
      <c r="B70" s="46">
        <v>1995</v>
      </c>
      <c r="C70" s="45"/>
      <c r="D70" s="47" t="s">
        <v>16</v>
      </c>
      <c r="E70" s="47" t="s">
        <v>17</v>
      </c>
      <c r="F70" s="47" t="s">
        <v>18</v>
      </c>
      <c r="G70" s="47" t="s">
        <v>19</v>
      </c>
      <c r="H70" s="2" t="s">
        <v>20</v>
      </c>
    </row>
    <row r="72" spans="2:8" x14ac:dyDescent="0.2">
      <c r="B72" s="44" t="s">
        <v>21</v>
      </c>
      <c r="D72" s="14">
        <v>1650</v>
      </c>
      <c r="E72" s="14">
        <v>2010</v>
      </c>
      <c r="F72" s="14">
        <v>658</v>
      </c>
      <c r="G72" s="14">
        <v>618</v>
      </c>
      <c r="H72" s="14">
        <f>SUM(D72:G72)</f>
        <v>4936</v>
      </c>
    </row>
    <row r="73" spans="2:8" x14ac:dyDescent="0.2">
      <c r="B73" t="s">
        <v>22</v>
      </c>
      <c r="D73" s="7">
        <v>784</v>
      </c>
      <c r="E73" s="7">
        <v>948</v>
      </c>
      <c r="F73" s="7">
        <v>252</v>
      </c>
      <c r="G73" s="7">
        <v>222</v>
      </c>
      <c r="H73" s="49">
        <f t="shared" ref="H73:H88" si="6">SUM(D73:G73)</f>
        <v>2206</v>
      </c>
    </row>
    <row r="74" spans="2:8" x14ac:dyDescent="0.2">
      <c r="B74" t="s">
        <v>23</v>
      </c>
      <c r="D74" s="7">
        <v>866</v>
      </c>
      <c r="E74" s="7">
        <v>1062</v>
      </c>
      <c r="F74" s="7">
        <v>406</v>
      </c>
      <c r="G74" s="7">
        <v>396</v>
      </c>
      <c r="H74" s="49">
        <f t="shared" si="6"/>
        <v>2730</v>
      </c>
    </row>
    <row r="75" spans="2:8" x14ac:dyDescent="0.2">
      <c r="B75" s="44" t="s">
        <v>24</v>
      </c>
      <c r="D75" s="14">
        <v>708</v>
      </c>
      <c r="E75" s="14">
        <v>1884</v>
      </c>
      <c r="F75" s="14">
        <v>1204</v>
      </c>
      <c r="G75" s="14">
        <v>717</v>
      </c>
      <c r="H75" s="14">
        <f t="shared" si="6"/>
        <v>4513</v>
      </c>
    </row>
    <row r="76" spans="2:8" x14ac:dyDescent="0.2">
      <c r="B76" t="s">
        <v>22</v>
      </c>
      <c r="D76" s="7">
        <v>332</v>
      </c>
      <c r="E76" s="7">
        <v>840</v>
      </c>
      <c r="F76" s="7">
        <v>447</v>
      </c>
      <c r="G76" s="7">
        <v>301</v>
      </c>
      <c r="H76" s="49">
        <f t="shared" si="6"/>
        <v>1920</v>
      </c>
    </row>
    <row r="77" spans="2:8" x14ac:dyDescent="0.2">
      <c r="B77" t="s">
        <v>23</v>
      </c>
      <c r="D77" s="7">
        <v>376</v>
      </c>
      <c r="E77" s="7">
        <v>1044</v>
      </c>
      <c r="F77" s="7">
        <v>757</v>
      </c>
      <c r="G77" s="7">
        <v>416</v>
      </c>
      <c r="H77" s="49">
        <f t="shared" si="6"/>
        <v>2593</v>
      </c>
    </row>
    <row r="78" spans="2:8" x14ac:dyDescent="0.2">
      <c r="B78" s="44" t="s">
        <v>25</v>
      </c>
      <c r="D78" s="14">
        <v>332</v>
      </c>
      <c r="E78" s="14">
        <v>1006</v>
      </c>
      <c r="F78" s="14">
        <v>1050</v>
      </c>
      <c r="G78" s="14">
        <v>738</v>
      </c>
      <c r="H78" s="14">
        <f t="shared" si="6"/>
        <v>3126</v>
      </c>
    </row>
    <row r="79" spans="2:8" x14ac:dyDescent="0.2">
      <c r="B79" t="s">
        <v>22</v>
      </c>
      <c r="D79" s="7">
        <v>168</v>
      </c>
      <c r="E79" s="7">
        <v>396</v>
      </c>
      <c r="F79" s="7">
        <v>497</v>
      </c>
      <c r="G79" s="7">
        <v>428</v>
      </c>
      <c r="H79" s="49">
        <f t="shared" si="6"/>
        <v>1489</v>
      </c>
    </row>
    <row r="80" spans="2:8" x14ac:dyDescent="0.2">
      <c r="B80" t="s">
        <v>23</v>
      </c>
      <c r="D80" s="7">
        <v>164</v>
      </c>
      <c r="E80" s="7">
        <v>610</v>
      </c>
      <c r="F80" s="7">
        <v>553</v>
      </c>
      <c r="G80" s="7">
        <v>310</v>
      </c>
      <c r="H80" s="49">
        <f t="shared" si="6"/>
        <v>1637</v>
      </c>
    </row>
    <row r="81" spans="2:8" x14ac:dyDescent="0.2">
      <c r="B81" s="44" t="s">
        <v>26</v>
      </c>
      <c r="D81" s="14">
        <v>184</v>
      </c>
      <c r="E81" s="14">
        <v>802</v>
      </c>
      <c r="F81" s="14">
        <v>1203</v>
      </c>
      <c r="G81" s="14">
        <v>792</v>
      </c>
      <c r="H81" s="14">
        <f t="shared" si="6"/>
        <v>2981</v>
      </c>
    </row>
    <row r="82" spans="2:8" x14ac:dyDescent="0.2">
      <c r="B82" t="s">
        <v>22</v>
      </c>
      <c r="D82" s="7">
        <v>127</v>
      </c>
      <c r="E82" s="7">
        <v>517</v>
      </c>
      <c r="F82" s="7">
        <v>500</v>
      </c>
      <c r="G82" s="7">
        <v>401</v>
      </c>
      <c r="H82" s="49">
        <f t="shared" si="6"/>
        <v>1545</v>
      </c>
    </row>
    <row r="83" spans="2:8" x14ac:dyDescent="0.2">
      <c r="B83" t="s">
        <v>23</v>
      </c>
      <c r="D83" s="7">
        <v>57</v>
      </c>
      <c r="E83" s="7">
        <v>284</v>
      </c>
      <c r="F83" s="7">
        <v>704</v>
      </c>
      <c r="G83" s="7">
        <v>391</v>
      </c>
      <c r="H83" s="49">
        <f t="shared" si="6"/>
        <v>1436</v>
      </c>
    </row>
    <row r="84" spans="2:8" x14ac:dyDescent="0.2">
      <c r="B84" s="44" t="s">
        <v>27</v>
      </c>
      <c r="D84" s="14">
        <v>0</v>
      </c>
      <c r="E84" s="14">
        <v>444</v>
      </c>
      <c r="F84" s="14">
        <v>1239</v>
      </c>
      <c r="G84" s="14">
        <v>1605</v>
      </c>
      <c r="H84" s="14">
        <f t="shared" si="6"/>
        <v>3288</v>
      </c>
    </row>
    <row r="85" spans="2:8" x14ac:dyDescent="0.2">
      <c r="B85" t="s">
        <v>22</v>
      </c>
      <c r="D85" s="7">
        <v>0</v>
      </c>
      <c r="E85" s="7">
        <v>217</v>
      </c>
      <c r="F85" s="7">
        <v>645</v>
      </c>
      <c r="G85" s="7">
        <v>910</v>
      </c>
      <c r="H85" s="49">
        <f t="shared" si="6"/>
        <v>1772</v>
      </c>
    </row>
    <row r="86" spans="2:8" x14ac:dyDescent="0.2">
      <c r="B86" t="s">
        <v>23</v>
      </c>
      <c r="D86" s="7">
        <v>0</v>
      </c>
      <c r="E86" s="7">
        <v>227</v>
      </c>
      <c r="F86" s="7">
        <v>594</v>
      </c>
      <c r="G86" s="7">
        <v>694</v>
      </c>
      <c r="H86" s="49">
        <f t="shared" si="6"/>
        <v>1515</v>
      </c>
    </row>
    <row r="87" spans="2:8" x14ac:dyDescent="0.2">
      <c r="D87" s="48"/>
      <c r="E87" s="48"/>
      <c r="F87" s="48"/>
      <c r="G87" s="48"/>
      <c r="H87" s="14"/>
    </row>
    <row r="88" spans="2:8" x14ac:dyDescent="0.2">
      <c r="B88" s="1" t="s">
        <v>20</v>
      </c>
      <c r="D88" s="14">
        <f>SUM(D72+D75+D78+D81+D84)</f>
        <v>2874</v>
      </c>
      <c r="E88" s="14">
        <f t="shared" ref="E88:G90" si="7">SUM(E72+E75+E78+E81+E84)</f>
        <v>6146</v>
      </c>
      <c r="F88" s="14">
        <f t="shared" si="7"/>
        <v>5354</v>
      </c>
      <c r="G88" s="14">
        <f t="shared" si="7"/>
        <v>4470</v>
      </c>
      <c r="H88" s="14">
        <f t="shared" si="6"/>
        <v>18844</v>
      </c>
    </row>
    <row r="89" spans="2:8" x14ac:dyDescent="0.2">
      <c r="B89" t="s">
        <v>22</v>
      </c>
      <c r="D89" s="49">
        <f>SUM(D73+D76+D79+D82+D85)</f>
        <v>1411</v>
      </c>
      <c r="E89" s="49">
        <f t="shared" si="7"/>
        <v>2918</v>
      </c>
      <c r="F89" s="49">
        <f t="shared" si="7"/>
        <v>2341</v>
      </c>
      <c r="G89" s="49">
        <f t="shared" si="7"/>
        <v>2262</v>
      </c>
      <c r="H89" s="49">
        <f>SUM(D89:G89)</f>
        <v>8932</v>
      </c>
    </row>
    <row r="90" spans="2:8" x14ac:dyDescent="0.2">
      <c r="B90" t="s">
        <v>23</v>
      </c>
      <c r="D90" s="49">
        <f>SUM(D74+D77+D80+D83+D86)</f>
        <v>1463</v>
      </c>
      <c r="E90" s="49">
        <f t="shared" si="7"/>
        <v>3227</v>
      </c>
      <c r="F90" s="49">
        <f t="shared" si="7"/>
        <v>3014</v>
      </c>
      <c r="G90" s="49">
        <f t="shared" si="7"/>
        <v>2207</v>
      </c>
      <c r="H90" s="49">
        <f>SUM(D90:G90)</f>
        <v>9911</v>
      </c>
    </row>
    <row r="92" spans="2:8" ht="15" x14ac:dyDescent="0.25">
      <c r="B92" s="46">
        <v>1996</v>
      </c>
      <c r="C92" s="45"/>
      <c r="D92" s="47" t="s">
        <v>16</v>
      </c>
      <c r="E92" s="47" t="s">
        <v>17</v>
      </c>
      <c r="F92" s="47" t="s">
        <v>18</v>
      </c>
      <c r="G92" s="47" t="s">
        <v>19</v>
      </c>
      <c r="H92" s="2" t="s">
        <v>20</v>
      </c>
    </row>
    <row r="94" spans="2:8" x14ac:dyDescent="0.2">
      <c r="B94" s="44" t="s">
        <v>21</v>
      </c>
      <c r="D94" s="14">
        <v>1340</v>
      </c>
      <c r="E94" s="14">
        <v>1646</v>
      </c>
      <c r="F94" s="14">
        <v>1042</v>
      </c>
      <c r="G94" s="14">
        <v>764</v>
      </c>
      <c r="H94" s="14">
        <f>SUM(D94:G94)</f>
        <v>4792</v>
      </c>
    </row>
    <row r="95" spans="2:8" x14ac:dyDescent="0.2">
      <c r="B95" t="s">
        <v>22</v>
      </c>
      <c r="D95" s="7">
        <v>584</v>
      </c>
      <c r="E95" s="7">
        <v>868</v>
      </c>
      <c r="F95" s="7">
        <v>487</v>
      </c>
      <c r="G95" s="7">
        <v>394</v>
      </c>
      <c r="H95" s="49">
        <f t="shared" ref="H95:H110" si="8">SUM(D95:G95)</f>
        <v>2333</v>
      </c>
    </row>
    <row r="96" spans="2:8" x14ac:dyDescent="0.2">
      <c r="B96" t="s">
        <v>23</v>
      </c>
      <c r="D96" s="7">
        <v>756</v>
      </c>
      <c r="E96" s="7">
        <v>777</v>
      </c>
      <c r="F96" s="7">
        <v>555</v>
      </c>
      <c r="G96" s="7">
        <v>370</v>
      </c>
      <c r="H96" s="49">
        <f t="shared" si="8"/>
        <v>2458</v>
      </c>
    </row>
    <row r="97" spans="2:8" x14ac:dyDescent="0.2">
      <c r="B97" s="44" t="s">
        <v>24</v>
      </c>
      <c r="D97" s="14">
        <v>887</v>
      </c>
      <c r="E97" s="14">
        <v>1903</v>
      </c>
      <c r="F97" s="14">
        <v>1159</v>
      </c>
      <c r="G97" s="14">
        <v>703</v>
      </c>
      <c r="H97" s="14">
        <f t="shared" si="8"/>
        <v>4652</v>
      </c>
    </row>
    <row r="98" spans="2:8" x14ac:dyDescent="0.2">
      <c r="B98" t="s">
        <v>22</v>
      </c>
      <c r="D98" s="7">
        <v>345</v>
      </c>
      <c r="E98" s="7">
        <v>916</v>
      </c>
      <c r="F98" s="7">
        <v>466</v>
      </c>
      <c r="G98" s="7">
        <v>350</v>
      </c>
      <c r="H98" s="49">
        <f t="shared" si="8"/>
        <v>2077</v>
      </c>
    </row>
    <row r="99" spans="2:8" x14ac:dyDescent="0.2">
      <c r="B99" t="s">
        <v>23</v>
      </c>
      <c r="D99" s="7">
        <v>542</v>
      </c>
      <c r="E99" s="7">
        <v>987</v>
      </c>
      <c r="F99" s="7">
        <v>694</v>
      </c>
      <c r="G99" s="7">
        <v>353</v>
      </c>
      <c r="H99" s="49">
        <f t="shared" si="8"/>
        <v>2576</v>
      </c>
    </row>
    <row r="100" spans="2:8" x14ac:dyDescent="0.2">
      <c r="B100" s="44" t="s">
        <v>25</v>
      </c>
      <c r="D100" s="14">
        <v>185</v>
      </c>
      <c r="E100" s="14">
        <v>1072</v>
      </c>
      <c r="F100" s="14">
        <v>1064</v>
      </c>
      <c r="G100" s="14">
        <v>615</v>
      </c>
      <c r="H100" s="14">
        <f t="shared" si="8"/>
        <v>2936</v>
      </c>
    </row>
    <row r="101" spans="2:8" x14ac:dyDescent="0.2">
      <c r="B101" t="s">
        <v>22</v>
      </c>
      <c r="D101" s="7">
        <v>143</v>
      </c>
      <c r="E101" s="7">
        <v>514</v>
      </c>
      <c r="F101" s="7">
        <v>424</v>
      </c>
      <c r="G101" s="7">
        <v>294</v>
      </c>
      <c r="H101" s="49">
        <f t="shared" si="8"/>
        <v>1375</v>
      </c>
    </row>
    <row r="102" spans="2:8" x14ac:dyDescent="0.2">
      <c r="B102" t="s">
        <v>23</v>
      </c>
      <c r="D102" s="7">
        <v>42</v>
      </c>
      <c r="E102" s="7">
        <v>558</v>
      </c>
      <c r="F102" s="7">
        <v>640</v>
      </c>
      <c r="G102" s="7">
        <v>321</v>
      </c>
      <c r="H102" s="49">
        <f t="shared" si="8"/>
        <v>1561</v>
      </c>
    </row>
    <row r="103" spans="2:8" x14ac:dyDescent="0.2">
      <c r="B103" s="44" t="s">
        <v>26</v>
      </c>
      <c r="D103" s="14">
        <v>116</v>
      </c>
      <c r="E103" s="14">
        <v>1036</v>
      </c>
      <c r="F103" s="14">
        <v>1184</v>
      </c>
      <c r="G103" s="14">
        <v>1071</v>
      </c>
      <c r="H103" s="14">
        <f t="shared" si="8"/>
        <v>3407</v>
      </c>
    </row>
    <row r="104" spans="2:8" x14ac:dyDescent="0.2">
      <c r="B104" t="s">
        <v>22</v>
      </c>
      <c r="D104" s="7">
        <v>64</v>
      </c>
      <c r="E104" s="7">
        <v>511</v>
      </c>
      <c r="F104" s="7">
        <v>573</v>
      </c>
      <c r="G104" s="7">
        <v>721</v>
      </c>
      <c r="H104" s="49">
        <f t="shared" si="8"/>
        <v>1869</v>
      </c>
    </row>
    <row r="105" spans="2:8" x14ac:dyDescent="0.2">
      <c r="B105" t="s">
        <v>23</v>
      </c>
      <c r="D105" s="7">
        <v>52</v>
      </c>
      <c r="E105" s="7">
        <v>525</v>
      </c>
      <c r="F105" s="7">
        <v>611</v>
      </c>
      <c r="G105" s="7">
        <v>349</v>
      </c>
      <c r="H105" s="49">
        <f t="shared" si="8"/>
        <v>1537</v>
      </c>
    </row>
    <row r="106" spans="2:8" x14ac:dyDescent="0.2">
      <c r="B106" s="44" t="s">
        <v>27</v>
      </c>
      <c r="D106" s="14">
        <v>0</v>
      </c>
      <c r="E106" s="14">
        <v>508</v>
      </c>
      <c r="F106" s="14">
        <v>1106</v>
      </c>
      <c r="G106" s="14">
        <v>1970</v>
      </c>
      <c r="H106" s="14">
        <f t="shared" si="8"/>
        <v>3584</v>
      </c>
    </row>
    <row r="107" spans="2:8" x14ac:dyDescent="0.2">
      <c r="B107" t="s">
        <v>22</v>
      </c>
      <c r="D107" s="7">
        <v>0</v>
      </c>
      <c r="E107" s="7">
        <v>255</v>
      </c>
      <c r="F107" s="7">
        <v>608</v>
      </c>
      <c r="G107" s="7">
        <v>1167</v>
      </c>
      <c r="H107" s="49">
        <f t="shared" si="8"/>
        <v>2030</v>
      </c>
    </row>
    <row r="108" spans="2:8" x14ac:dyDescent="0.2">
      <c r="B108" t="s">
        <v>23</v>
      </c>
      <c r="D108" s="7">
        <v>0</v>
      </c>
      <c r="E108" s="7">
        <v>252</v>
      </c>
      <c r="F108" s="7">
        <v>499</v>
      </c>
      <c r="G108" s="7">
        <v>803</v>
      </c>
      <c r="H108" s="49">
        <f t="shared" si="8"/>
        <v>1554</v>
      </c>
    </row>
    <row r="109" spans="2:8" x14ac:dyDescent="0.2">
      <c r="D109" s="48"/>
      <c r="E109" s="48"/>
      <c r="F109" s="48"/>
      <c r="G109" s="48"/>
      <c r="H109" s="14"/>
    </row>
    <row r="110" spans="2:8" x14ac:dyDescent="0.2">
      <c r="B110" s="1" t="s">
        <v>20</v>
      </c>
      <c r="D110" s="14">
        <f t="shared" ref="D110:G112" si="9">SUM(D94+D97+D100+D103+D106)</f>
        <v>2528</v>
      </c>
      <c r="E110" s="14">
        <f t="shared" si="9"/>
        <v>6165</v>
      </c>
      <c r="F110" s="14">
        <f t="shared" si="9"/>
        <v>5555</v>
      </c>
      <c r="G110" s="14">
        <f t="shared" si="9"/>
        <v>5123</v>
      </c>
      <c r="H110" s="14">
        <f t="shared" si="8"/>
        <v>19371</v>
      </c>
    </row>
    <row r="111" spans="2:8" x14ac:dyDescent="0.2">
      <c r="B111" t="s">
        <v>22</v>
      </c>
      <c r="D111" s="49">
        <f t="shared" si="9"/>
        <v>1136</v>
      </c>
      <c r="E111" s="49">
        <f t="shared" si="9"/>
        <v>3064</v>
      </c>
      <c r="F111" s="49">
        <f t="shared" si="9"/>
        <v>2558</v>
      </c>
      <c r="G111" s="49">
        <f t="shared" si="9"/>
        <v>2926</v>
      </c>
      <c r="H111" s="49">
        <f>SUM(D111:G111)</f>
        <v>9684</v>
      </c>
    </row>
    <row r="112" spans="2:8" x14ac:dyDescent="0.2">
      <c r="B112" t="s">
        <v>23</v>
      </c>
      <c r="D112" s="49">
        <f t="shared" si="9"/>
        <v>1392</v>
      </c>
      <c r="E112" s="49">
        <f t="shared" si="9"/>
        <v>3099</v>
      </c>
      <c r="F112" s="49">
        <f t="shared" si="9"/>
        <v>2999</v>
      </c>
      <c r="G112" s="49">
        <f t="shared" si="9"/>
        <v>2196</v>
      </c>
      <c r="H112" s="49">
        <f>SUM(D112:G112)</f>
        <v>9686</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hiddenRows="1" state="hidden" showRuler="0">
      <selection activeCell="B1" sqref="B1"/>
      <pageMargins left="0.75" right="0.75" top="1" bottom="1" header="0.5" footer="0.5"/>
      <pageSetup orientation="portrait" r:id="rId2"/>
      <headerFooter alignWithMargins="0"/>
    </customSheetView>
    <customSheetView guid="{2C045F60-6AB2-44F0-B91E-AB5C1A883BD2}" hiddenRows="1"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workbookViewId="0">
      <selection activeCell="B1" sqref="B1"/>
    </sheetView>
  </sheetViews>
  <sheetFormatPr defaultRowHeight="12.75" x14ac:dyDescent="0.2"/>
  <cols>
    <col min="1" max="1" width="8.85546875" customWidth="1"/>
    <col min="2" max="2" width="10" customWidth="1"/>
    <col min="3" max="3" width="8" customWidth="1"/>
  </cols>
  <sheetData>
    <row r="1" spans="1:8" ht="15.75" x14ac:dyDescent="0.25">
      <c r="A1" s="10" t="e">
        <f>#REF!+0.01</f>
        <v>#REF!</v>
      </c>
      <c r="B1" s="50" t="s">
        <v>28</v>
      </c>
      <c r="C1" s="51"/>
      <c r="D1" s="51"/>
      <c r="E1" s="51"/>
      <c r="F1" s="51"/>
      <c r="G1" s="51"/>
      <c r="H1" s="51"/>
    </row>
    <row r="4" spans="1:8" x14ac:dyDescent="0.2">
      <c r="B4" s="52" t="s">
        <v>29</v>
      </c>
      <c r="C4" s="53"/>
      <c r="D4" s="47" t="s">
        <v>16</v>
      </c>
      <c r="E4" s="47" t="s">
        <v>17</v>
      </c>
      <c r="F4" s="47" t="s">
        <v>18</v>
      </c>
      <c r="G4" s="47" t="s">
        <v>19</v>
      </c>
      <c r="H4" s="2" t="s">
        <v>20</v>
      </c>
    </row>
    <row r="5" spans="1:8" x14ac:dyDescent="0.2">
      <c r="B5" s="1"/>
    </row>
    <row r="6" spans="1:8" x14ac:dyDescent="0.2">
      <c r="B6" s="21" t="s">
        <v>30</v>
      </c>
      <c r="C6" s="6"/>
    </row>
    <row r="7" spans="1:8" x14ac:dyDescent="0.2">
      <c r="B7" s="6">
        <v>1992</v>
      </c>
      <c r="C7" s="6"/>
      <c r="D7" s="7">
        <v>816</v>
      </c>
      <c r="E7" s="7">
        <v>578</v>
      </c>
      <c r="F7" s="7">
        <v>285</v>
      </c>
      <c r="G7" s="7">
        <v>258</v>
      </c>
      <c r="H7" s="14">
        <f>SUM(D7:G7)</f>
        <v>1937</v>
      </c>
    </row>
    <row r="8" spans="1:8" x14ac:dyDescent="0.2">
      <c r="B8" s="6">
        <v>1993</v>
      </c>
      <c r="C8" s="6"/>
      <c r="D8" s="7">
        <v>829</v>
      </c>
      <c r="E8" s="7">
        <v>465</v>
      </c>
      <c r="F8" s="7">
        <v>265</v>
      </c>
      <c r="G8" s="7">
        <v>324</v>
      </c>
      <c r="H8" s="14">
        <f t="shared" ref="H8:H23" si="0">SUM(D8:G8)</f>
        <v>1883</v>
      </c>
    </row>
    <row r="9" spans="1:8" x14ac:dyDescent="0.2">
      <c r="B9" s="6">
        <v>1994</v>
      </c>
      <c r="C9" s="6"/>
      <c r="D9" s="7">
        <v>858</v>
      </c>
      <c r="E9" s="7">
        <v>355</v>
      </c>
      <c r="F9" s="7">
        <v>245</v>
      </c>
      <c r="G9" s="7">
        <v>214</v>
      </c>
      <c r="H9" s="14">
        <f t="shared" si="0"/>
        <v>1672</v>
      </c>
    </row>
    <row r="10" spans="1:8" x14ac:dyDescent="0.2">
      <c r="B10" s="6">
        <v>1995</v>
      </c>
      <c r="C10" s="6"/>
      <c r="D10" s="7">
        <v>1023</v>
      </c>
      <c r="E10" s="7">
        <v>742</v>
      </c>
      <c r="F10" s="7">
        <v>194</v>
      </c>
      <c r="G10" s="7">
        <v>286</v>
      </c>
      <c r="H10" s="14">
        <f t="shared" si="0"/>
        <v>2245</v>
      </c>
    </row>
    <row r="11" spans="1:8" x14ac:dyDescent="0.2">
      <c r="B11" s="6">
        <v>1996</v>
      </c>
      <c r="C11" s="6"/>
      <c r="D11" s="7">
        <v>839</v>
      </c>
      <c r="E11" s="7">
        <v>478</v>
      </c>
      <c r="F11" s="7">
        <v>438</v>
      </c>
      <c r="G11" s="7">
        <v>422</v>
      </c>
      <c r="H11" s="14">
        <f t="shared" si="0"/>
        <v>2177</v>
      </c>
    </row>
    <row r="12" spans="1:8" x14ac:dyDescent="0.2">
      <c r="D12" s="7"/>
      <c r="E12" s="7"/>
      <c r="F12" s="7"/>
      <c r="G12" s="7"/>
      <c r="H12" s="7"/>
    </row>
    <row r="13" spans="1:8" x14ac:dyDescent="0.2">
      <c r="B13" s="54" t="s">
        <v>24</v>
      </c>
      <c r="C13" s="6"/>
      <c r="D13" s="7"/>
      <c r="E13" s="7"/>
      <c r="F13" s="7"/>
      <c r="G13" s="7"/>
      <c r="H13" s="7"/>
    </row>
    <row r="14" spans="1:8" x14ac:dyDescent="0.2">
      <c r="B14" s="6">
        <v>1992</v>
      </c>
      <c r="C14" s="6"/>
      <c r="D14" s="7">
        <v>615</v>
      </c>
      <c r="E14" s="7">
        <v>525</v>
      </c>
      <c r="F14" s="7">
        <v>172</v>
      </c>
      <c r="G14" s="7">
        <v>307</v>
      </c>
      <c r="H14" s="14">
        <f t="shared" si="0"/>
        <v>1619</v>
      </c>
    </row>
    <row r="15" spans="1:8" x14ac:dyDescent="0.2">
      <c r="B15" s="6">
        <v>1993</v>
      </c>
      <c r="C15" s="6"/>
      <c r="D15" s="7">
        <v>606</v>
      </c>
      <c r="E15" s="7">
        <v>602</v>
      </c>
      <c r="F15" s="7">
        <v>372</v>
      </c>
      <c r="G15" s="7">
        <v>340</v>
      </c>
      <c r="H15" s="14">
        <f t="shared" si="0"/>
        <v>1920</v>
      </c>
    </row>
    <row r="16" spans="1:8" x14ac:dyDescent="0.2">
      <c r="B16" s="6">
        <v>1994</v>
      </c>
      <c r="C16" s="6"/>
      <c r="D16" s="7">
        <v>563</v>
      </c>
      <c r="E16" s="7">
        <v>779</v>
      </c>
      <c r="F16" s="7">
        <v>368</v>
      </c>
      <c r="G16" s="7">
        <v>234</v>
      </c>
      <c r="H16" s="14">
        <f t="shared" si="0"/>
        <v>1944</v>
      </c>
    </row>
    <row r="17" spans="2:8" x14ac:dyDescent="0.2">
      <c r="B17" s="6">
        <v>1995</v>
      </c>
      <c r="C17" s="6"/>
      <c r="D17" s="7">
        <v>540</v>
      </c>
      <c r="E17" s="7">
        <v>653</v>
      </c>
      <c r="F17" s="7">
        <v>384</v>
      </c>
      <c r="G17" s="7">
        <v>347</v>
      </c>
      <c r="H17" s="14">
        <f t="shared" si="0"/>
        <v>1924</v>
      </c>
    </row>
    <row r="18" spans="2:8" x14ac:dyDescent="0.2">
      <c r="B18" s="6">
        <v>1996</v>
      </c>
      <c r="C18" s="6"/>
      <c r="D18" s="7">
        <v>686</v>
      </c>
      <c r="E18" s="7">
        <v>741</v>
      </c>
      <c r="F18" s="7">
        <v>338</v>
      </c>
      <c r="G18" s="7">
        <v>454</v>
      </c>
      <c r="H18" s="14">
        <f t="shared" si="0"/>
        <v>2219</v>
      </c>
    </row>
    <row r="19" spans="2:8" x14ac:dyDescent="0.2">
      <c r="D19" s="7"/>
      <c r="E19" s="7"/>
      <c r="F19" s="7"/>
      <c r="G19" s="7"/>
      <c r="H19" s="7"/>
    </row>
    <row r="20" spans="2:8" x14ac:dyDescent="0.2">
      <c r="B20" s="54" t="s">
        <v>25</v>
      </c>
      <c r="C20" s="6"/>
      <c r="D20" s="7"/>
      <c r="E20" s="7"/>
      <c r="F20" s="7"/>
      <c r="G20" s="7"/>
      <c r="H20" s="7"/>
    </row>
    <row r="21" spans="2:8" x14ac:dyDescent="0.2">
      <c r="B21" s="6">
        <v>1992</v>
      </c>
      <c r="C21" s="6"/>
      <c r="D21" s="7">
        <v>252</v>
      </c>
      <c r="E21" s="7">
        <v>420</v>
      </c>
      <c r="F21" s="7">
        <v>396</v>
      </c>
      <c r="G21" s="7">
        <v>490</v>
      </c>
      <c r="H21" s="14">
        <f t="shared" si="0"/>
        <v>1558</v>
      </c>
    </row>
    <row r="22" spans="2:8" x14ac:dyDescent="0.2">
      <c r="B22" s="6">
        <v>1993</v>
      </c>
      <c r="C22" s="6"/>
      <c r="D22" s="7">
        <v>350</v>
      </c>
      <c r="E22" s="7">
        <v>541</v>
      </c>
      <c r="F22" s="7">
        <v>340</v>
      </c>
      <c r="G22" s="7">
        <v>361</v>
      </c>
      <c r="H22" s="14">
        <f t="shared" si="0"/>
        <v>1592</v>
      </c>
    </row>
    <row r="23" spans="2:8" x14ac:dyDescent="0.2">
      <c r="B23" s="6">
        <v>1994</v>
      </c>
      <c r="C23" s="6"/>
      <c r="D23" s="7">
        <v>390</v>
      </c>
      <c r="E23" s="7">
        <v>626</v>
      </c>
      <c r="F23" s="7">
        <v>309</v>
      </c>
      <c r="G23" s="7">
        <v>429</v>
      </c>
      <c r="H23" s="14">
        <f t="shared" si="0"/>
        <v>1754</v>
      </c>
    </row>
    <row r="24" spans="2:8" x14ac:dyDescent="0.2">
      <c r="B24" s="6">
        <v>1995</v>
      </c>
      <c r="C24" s="6"/>
      <c r="D24" s="7">
        <v>279</v>
      </c>
      <c r="E24" s="7">
        <v>486</v>
      </c>
      <c r="F24" s="7">
        <v>423</v>
      </c>
      <c r="G24" s="7">
        <v>401</v>
      </c>
      <c r="H24" s="14">
        <f t="shared" ref="H24:H39" si="1">SUM(D24:G24)</f>
        <v>1589</v>
      </c>
    </row>
    <row r="25" spans="2:8" x14ac:dyDescent="0.2">
      <c r="B25" s="6">
        <v>1996</v>
      </c>
      <c r="C25" s="6"/>
      <c r="D25" s="7">
        <v>153</v>
      </c>
      <c r="E25" s="7">
        <v>486</v>
      </c>
      <c r="F25" s="7">
        <v>437</v>
      </c>
      <c r="G25" s="7">
        <v>390</v>
      </c>
      <c r="H25" s="14">
        <f t="shared" si="1"/>
        <v>1466</v>
      </c>
    </row>
    <row r="26" spans="2:8" x14ac:dyDescent="0.2">
      <c r="D26" s="7"/>
      <c r="E26" s="7"/>
      <c r="F26" s="7"/>
      <c r="G26" s="7"/>
      <c r="H26" s="7"/>
    </row>
    <row r="27" spans="2:8" x14ac:dyDescent="0.2">
      <c r="B27" s="54" t="s">
        <v>26</v>
      </c>
      <c r="C27" s="6"/>
      <c r="D27" s="7"/>
      <c r="E27" s="7"/>
      <c r="F27" s="7"/>
      <c r="G27" s="7"/>
      <c r="H27" s="7"/>
    </row>
    <row r="28" spans="2:8" x14ac:dyDescent="0.2">
      <c r="B28" s="6">
        <v>1992</v>
      </c>
      <c r="C28" s="6"/>
      <c r="D28" s="7">
        <v>179</v>
      </c>
      <c r="E28" s="7">
        <v>677</v>
      </c>
      <c r="F28" s="7">
        <v>389</v>
      </c>
      <c r="G28" s="7">
        <v>418</v>
      </c>
      <c r="H28" s="14">
        <f t="shared" si="1"/>
        <v>1663</v>
      </c>
    </row>
    <row r="29" spans="2:8" x14ac:dyDescent="0.2">
      <c r="B29" s="6">
        <v>1993</v>
      </c>
      <c r="C29" s="6"/>
      <c r="D29" s="7">
        <v>158</v>
      </c>
      <c r="E29" s="7">
        <v>635</v>
      </c>
      <c r="F29" s="7">
        <v>254</v>
      </c>
      <c r="G29" s="7">
        <v>574</v>
      </c>
      <c r="H29" s="14">
        <f t="shared" si="1"/>
        <v>1621</v>
      </c>
    </row>
    <row r="30" spans="2:8" x14ac:dyDescent="0.2">
      <c r="B30" s="6">
        <v>1994</v>
      </c>
      <c r="C30" s="6"/>
      <c r="D30" s="7">
        <v>192</v>
      </c>
      <c r="E30" s="7">
        <v>624</v>
      </c>
      <c r="F30" s="7">
        <v>482</v>
      </c>
      <c r="G30" s="7">
        <v>653</v>
      </c>
      <c r="H30" s="14">
        <f t="shared" si="1"/>
        <v>1951</v>
      </c>
    </row>
    <row r="31" spans="2:8" x14ac:dyDescent="0.2">
      <c r="B31" s="6">
        <v>1995</v>
      </c>
      <c r="C31" s="6"/>
      <c r="D31" s="7">
        <v>163</v>
      </c>
      <c r="E31" s="7">
        <v>511</v>
      </c>
      <c r="F31" s="7">
        <v>712</v>
      </c>
      <c r="G31" s="7">
        <v>562</v>
      </c>
      <c r="H31" s="14">
        <f t="shared" si="1"/>
        <v>1948</v>
      </c>
    </row>
    <row r="32" spans="2:8" x14ac:dyDescent="0.2">
      <c r="B32" s="6">
        <v>1996</v>
      </c>
      <c r="C32" s="6"/>
      <c r="D32" s="7">
        <v>116</v>
      </c>
      <c r="E32" s="7">
        <v>673</v>
      </c>
      <c r="F32" s="7">
        <v>513</v>
      </c>
      <c r="G32" s="7">
        <v>663</v>
      </c>
      <c r="H32" s="14">
        <f t="shared" si="1"/>
        <v>1965</v>
      </c>
    </row>
    <row r="33" spans="2:8" x14ac:dyDescent="0.2">
      <c r="D33" s="7"/>
      <c r="E33" s="7"/>
      <c r="F33" s="7"/>
      <c r="G33" s="7"/>
      <c r="H33" s="7"/>
    </row>
    <row r="34" spans="2:8" x14ac:dyDescent="0.2">
      <c r="B34" s="54" t="s">
        <v>31</v>
      </c>
      <c r="C34" s="6"/>
      <c r="D34" s="7"/>
      <c r="E34" s="7"/>
      <c r="F34" s="7"/>
      <c r="G34" s="7"/>
      <c r="H34" s="7"/>
    </row>
    <row r="35" spans="2:8" x14ac:dyDescent="0.2">
      <c r="B35" s="6">
        <v>1992</v>
      </c>
      <c r="C35" s="6"/>
      <c r="D35" s="7">
        <v>0</v>
      </c>
      <c r="E35" s="7">
        <v>380</v>
      </c>
      <c r="F35" s="7">
        <v>703</v>
      </c>
      <c r="G35" s="7">
        <v>1098</v>
      </c>
      <c r="H35" s="14">
        <f t="shared" si="1"/>
        <v>2181</v>
      </c>
    </row>
    <row r="36" spans="2:8" x14ac:dyDescent="0.2">
      <c r="B36" s="6">
        <v>1993</v>
      </c>
      <c r="C36" s="6"/>
      <c r="D36" s="7">
        <v>0</v>
      </c>
      <c r="E36" s="7">
        <v>377</v>
      </c>
      <c r="F36" s="7">
        <v>798</v>
      </c>
      <c r="G36" s="7">
        <v>1114</v>
      </c>
      <c r="H36" s="14">
        <f t="shared" si="1"/>
        <v>2289</v>
      </c>
    </row>
    <row r="37" spans="2:8" x14ac:dyDescent="0.2">
      <c r="B37" s="6">
        <v>1994</v>
      </c>
      <c r="C37" s="6"/>
      <c r="D37" s="7">
        <v>0</v>
      </c>
      <c r="E37" s="7">
        <v>482</v>
      </c>
      <c r="F37" s="7">
        <v>841</v>
      </c>
      <c r="G37" s="7">
        <v>1365</v>
      </c>
      <c r="H37" s="14">
        <f t="shared" si="1"/>
        <v>2688</v>
      </c>
    </row>
    <row r="38" spans="2:8" x14ac:dyDescent="0.2">
      <c r="B38" s="6">
        <v>1995</v>
      </c>
      <c r="C38" s="6"/>
      <c r="D38" s="7">
        <v>0</v>
      </c>
      <c r="E38" s="7">
        <v>385</v>
      </c>
      <c r="F38" s="7">
        <v>997</v>
      </c>
      <c r="G38" s="7">
        <v>1400</v>
      </c>
      <c r="H38" s="14">
        <f t="shared" si="1"/>
        <v>2782</v>
      </c>
    </row>
    <row r="39" spans="2:8" x14ac:dyDescent="0.2">
      <c r="B39" s="6">
        <v>1996</v>
      </c>
      <c r="C39" s="6"/>
      <c r="D39" s="7">
        <v>0</v>
      </c>
      <c r="E39" s="7">
        <v>413</v>
      </c>
      <c r="F39" s="7">
        <v>942</v>
      </c>
      <c r="G39" s="7">
        <v>1526</v>
      </c>
      <c r="H39" s="14">
        <f t="shared" si="1"/>
        <v>2881</v>
      </c>
    </row>
    <row r="40" spans="2:8" x14ac:dyDescent="0.2">
      <c r="D40" s="7"/>
      <c r="E40" s="7"/>
      <c r="F40" s="7"/>
      <c r="G40" s="7"/>
      <c r="H40" s="7"/>
    </row>
    <row r="41" spans="2:8" x14ac:dyDescent="0.2">
      <c r="B41" s="21" t="s">
        <v>20</v>
      </c>
      <c r="C41" s="6"/>
      <c r="D41" s="7"/>
      <c r="E41" s="7"/>
      <c r="F41" s="7"/>
      <c r="G41" s="7"/>
      <c r="H41" s="7"/>
    </row>
    <row r="42" spans="2:8" x14ac:dyDescent="0.2">
      <c r="B42" s="21"/>
      <c r="C42" s="6"/>
      <c r="D42" s="7"/>
      <c r="E42" s="7"/>
      <c r="F42" s="7"/>
      <c r="G42" s="7"/>
      <c r="H42" s="7"/>
    </row>
    <row r="43" spans="2:8" x14ac:dyDescent="0.2">
      <c r="B43" s="21">
        <v>1992</v>
      </c>
      <c r="C43" s="6"/>
      <c r="D43" s="7">
        <f>SUM(D7+D14+D21+D28+D35)</f>
        <v>1862</v>
      </c>
      <c r="E43" s="7">
        <f>SUM(E7+E14+E21+E28+E35)</f>
        <v>2580</v>
      </c>
      <c r="F43" s="7">
        <f>SUM(F7+F14+F21+F28+F35)</f>
        <v>1945</v>
      </c>
      <c r="G43" s="7">
        <f>SUM(G7+G14+G21+G28+G35)</f>
        <v>2571</v>
      </c>
      <c r="H43" s="14">
        <f>SUM(D43:G43)</f>
        <v>8958</v>
      </c>
    </row>
    <row r="44" spans="2:8" x14ac:dyDescent="0.2">
      <c r="B44" s="21">
        <v>1993</v>
      </c>
      <c r="C44" s="6"/>
      <c r="D44" s="7">
        <f t="shared" ref="D44:G47" si="2">SUM(D8+D15+D22+D29+D36)</f>
        <v>1943</v>
      </c>
      <c r="E44" s="7">
        <f t="shared" si="2"/>
        <v>2620</v>
      </c>
      <c r="F44" s="7">
        <f t="shared" si="2"/>
        <v>2029</v>
      </c>
      <c r="G44" s="7">
        <f t="shared" si="2"/>
        <v>2713</v>
      </c>
      <c r="H44" s="14">
        <f>SUM(D44:G44)</f>
        <v>9305</v>
      </c>
    </row>
    <row r="45" spans="2:8" x14ac:dyDescent="0.2">
      <c r="B45" s="21">
        <v>1994</v>
      </c>
      <c r="C45" s="6"/>
      <c r="D45" s="7">
        <f t="shared" si="2"/>
        <v>2003</v>
      </c>
      <c r="E45" s="7">
        <f t="shared" si="2"/>
        <v>2866</v>
      </c>
      <c r="F45" s="7">
        <f t="shared" si="2"/>
        <v>2245</v>
      </c>
      <c r="G45" s="7">
        <f t="shared" si="2"/>
        <v>2895</v>
      </c>
      <c r="H45" s="14">
        <f>SUM(D45:G45)</f>
        <v>10009</v>
      </c>
    </row>
    <row r="46" spans="2:8" x14ac:dyDescent="0.2">
      <c r="B46" s="21">
        <v>1995</v>
      </c>
      <c r="C46" s="6"/>
      <c r="D46" s="7">
        <f t="shared" si="2"/>
        <v>2005</v>
      </c>
      <c r="E46" s="7">
        <f t="shared" si="2"/>
        <v>2777</v>
      </c>
      <c r="F46" s="7">
        <f t="shared" si="2"/>
        <v>2710</v>
      </c>
      <c r="G46" s="7">
        <f t="shared" si="2"/>
        <v>2996</v>
      </c>
      <c r="H46" s="14">
        <f>SUM(D46:G46)</f>
        <v>10488</v>
      </c>
    </row>
    <row r="47" spans="2:8" x14ac:dyDescent="0.2">
      <c r="B47" s="21">
        <v>1996</v>
      </c>
      <c r="C47" s="6"/>
      <c r="D47" s="7">
        <f t="shared" si="2"/>
        <v>1794</v>
      </c>
      <c r="E47" s="7">
        <f t="shared" si="2"/>
        <v>2791</v>
      </c>
      <c r="F47" s="7">
        <f t="shared" si="2"/>
        <v>2668</v>
      </c>
      <c r="G47" s="7">
        <f t="shared" si="2"/>
        <v>3455</v>
      </c>
      <c r="H47" s="14">
        <f>SUM(D47:G47)</f>
        <v>10708</v>
      </c>
    </row>
  </sheetData>
  <customSheetViews>
    <customSheetView guid="{F1F7BD3E-FC2C-462F-A022-5270024FE9F6}" state="hidden">
      <selection activeCell="B1" sqref="B1"/>
      <pageMargins left="0.75" right="0.75" top="1" bottom="1" header="0.5" footer="0.5"/>
      <pageSetup orientation="portrait" r:id="rId1"/>
      <headerFooter alignWithMargins="0"/>
    </customSheetView>
    <customSheetView guid="{F4665436-DFC3-47B1-A482-DE3E62B43168}" state="hidden" showRuler="0">
      <selection activeCell="B1" sqref="B1"/>
      <pageMargins left="0.75" right="0.75" top="1" bottom="1" header="0.5" footer="0.5"/>
      <pageSetup orientation="portrait" r:id="rId2"/>
      <headerFooter alignWithMargins="0"/>
    </customSheetView>
    <customSheetView guid="{2C045F60-6AB2-44F0-B91E-AB5C1A883BD2}"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10</vt:i4>
      </vt:variant>
    </vt:vector>
  </HeadingPairs>
  <TitlesOfParts>
    <vt:vector size="37" baseType="lpstr">
      <vt:lpstr>.05b (2)</vt:lpstr>
      <vt:lpstr>Notes</vt:lpstr>
      <vt:lpstr>.01a</vt:lpstr>
      <vt:lpstr>.01b </vt:lpstr>
      <vt:lpstr>.01c</vt:lpstr>
      <vt:lpstr>.02</vt:lpstr>
      <vt:lpstr>.03a</vt:lpstr>
      <vt:lpstr>.04</vt:lpstr>
      <vt:lpstr>.05</vt:lpstr>
      <vt:lpstr>.03b</vt:lpstr>
      <vt:lpstr>.04a</vt:lpstr>
      <vt:lpstr>h.05</vt:lpstr>
      <vt:lpstr>hc4.01&amp;4.02</vt:lpstr>
      <vt:lpstr>.04b</vt:lpstr>
      <vt:lpstr>.05a</vt:lpstr>
      <vt:lpstr>.05b</vt:lpstr>
      <vt:lpstr>.05c</vt:lpstr>
      <vt:lpstr>.06a</vt:lpstr>
      <vt:lpstr>.06b</vt:lpstr>
      <vt:lpstr>.06c</vt:lpstr>
      <vt:lpstr>06d</vt:lpstr>
      <vt:lpstr>.06e</vt:lpstr>
      <vt:lpstr>.06d</vt:lpstr>
      <vt:lpstr>Sheet3</vt:lpstr>
      <vt:lpstr>Sheet1</vt:lpstr>
      <vt:lpstr>WorkPermits</vt:lpstr>
      <vt:lpstr>Sheet2</vt:lpstr>
      <vt:lpstr>'.01a'!Print_Area</vt:lpstr>
      <vt:lpstr>'.01b '!Print_Area</vt:lpstr>
      <vt:lpstr>'.02'!Print_Area</vt:lpstr>
      <vt:lpstr>'.03b'!Print_Area</vt:lpstr>
      <vt:lpstr>'.04a'!Print_Area</vt:lpstr>
      <vt:lpstr>'.04b'!Print_Area</vt:lpstr>
      <vt:lpstr>'.05a'!Print_Area</vt:lpstr>
      <vt:lpstr>'.05b'!Print_Area</vt:lpstr>
      <vt:lpstr>'.05c'!Print_Area</vt:lpstr>
      <vt:lpstr>'06d'!Print_Area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Employment</dc:subject>
  <dc:creator>Economics &amp; Statistics Office</dc:creator>
  <cp:lastModifiedBy>Ebanks, Narnia</cp:lastModifiedBy>
  <cp:lastPrinted>2019-05-13T18:56:32Z</cp:lastPrinted>
  <dcterms:created xsi:type="dcterms:W3CDTF">2002-08-30T18:40:44Z</dcterms:created>
  <dcterms:modified xsi:type="dcterms:W3CDTF">2020-09-24T13:19:42Z</dcterms:modified>
</cp:coreProperties>
</file>