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1"/>
  </bookViews>
  <sheets>
    <sheet name=".01" sheetId="1" r:id="rId1"/>
    <sheet name=".01 (new GDP2)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'.01'!$A$1:$N$74</definedName>
    <definedName name="_xlnm.Print_Area" localSheetId="1">'.01 (new GDP2)'!$A$1:$H$69</definedName>
  </definedNames>
  <calcPr fullCalcOnLoad="1"/>
</workbook>
</file>

<file path=xl/sharedStrings.xml><?xml version="1.0" encoding="utf-8"?>
<sst xmlns="http://schemas.openxmlformats.org/spreadsheetml/2006/main" count="130" uniqueCount="71">
  <si>
    <t>THE CAYMAN ISLANDS AT A GLANCE</t>
  </si>
  <si>
    <t>Employed Labour Force</t>
  </si>
  <si>
    <t>Unemployment Rate (%)</t>
  </si>
  <si>
    <t>Consumer Price Index (Sept. 1994=100)</t>
  </si>
  <si>
    <t>Insurance Licences</t>
  </si>
  <si>
    <t>Proportion of Caymanians (%)</t>
  </si>
  <si>
    <t>Growth Rate (%)</t>
  </si>
  <si>
    <t>Doctors per 1,000 year end population</t>
  </si>
  <si>
    <t>Crimes per 1,000 year end population</t>
  </si>
  <si>
    <t>Accident Rate per 100 vehicles</t>
  </si>
  <si>
    <t>Land (sq. miles)</t>
  </si>
  <si>
    <t>Inland Waters (sq. miles)</t>
  </si>
  <si>
    <t>Islands Total (sq. miles)</t>
  </si>
  <si>
    <t>CAYMAN</t>
  </si>
  <si>
    <t>ISLANDS</t>
  </si>
  <si>
    <t>GRAND</t>
  </si>
  <si>
    <t>BRAC</t>
  </si>
  <si>
    <t>LITTLE</t>
  </si>
  <si>
    <t>SURFACE AREA</t>
  </si>
  <si>
    <t>…</t>
  </si>
  <si>
    <t>Visitor Air Arrivals ('000)</t>
  </si>
  <si>
    <t>Cruise Ship Arrivals ('000)</t>
  </si>
  <si>
    <t xml:space="preserve">Population - Year End </t>
  </si>
  <si>
    <t>SOCIAL INDICATORS</t>
  </si>
  <si>
    <t>EXCHANGE RATE:  CI$1.00 = US$1.20</t>
  </si>
  <si>
    <t>CI Dollar Prime Lending Rate</t>
  </si>
  <si>
    <t>ECONOMIC INDICATORS</t>
  </si>
  <si>
    <t>Currency in Circulation ($M)</t>
  </si>
  <si>
    <t>Property Transfers ($M)</t>
  </si>
  <si>
    <t>Inflation Rate (%)</t>
  </si>
  <si>
    <t>N.A.</t>
  </si>
  <si>
    <t xml:space="preserve"> -1-</t>
  </si>
  <si>
    <t>Total Revenue - Central Gov't ($M)</t>
  </si>
  <si>
    <t>-</t>
  </si>
  <si>
    <t>Loans &amp; Advances of Commercial Banks to Residents ($M)</t>
  </si>
  <si>
    <t>Total Expenditure - Central Gov't ($M)</t>
  </si>
  <si>
    <t>Total fixed and mobile phone lines</t>
  </si>
  <si>
    <r>
      <t>GDP at current market prices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($M)</t>
    </r>
  </si>
  <si>
    <r>
      <t>Real GDP Growth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(%)</t>
    </r>
  </si>
  <si>
    <r>
      <t>Per Capita GDP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($) </t>
    </r>
  </si>
  <si>
    <r>
      <t>Money Supply M1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($M) </t>
    </r>
  </si>
  <si>
    <r>
      <t xml:space="preserve">Student Staff Ratio </t>
    </r>
    <r>
      <rPr>
        <sz val="10"/>
        <rFont val="Arial"/>
        <family val="0"/>
      </rPr>
      <t>(Reception to Secondary)</t>
    </r>
  </si>
  <si>
    <t>Company Registrations</t>
  </si>
  <si>
    <t>Mutual Funds</t>
  </si>
  <si>
    <t>Value of Approved Developments ($M)</t>
  </si>
  <si>
    <r>
      <t>2</t>
    </r>
    <r>
      <rPr>
        <sz val="10"/>
        <rFont val="Arial"/>
        <family val="0"/>
      </rPr>
      <t xml:space="preserve"> Currency in circulation plus demand deposits with commercial banks.</t>
    </r>
  </si>
  <si>
    <t>STATISTICAL COMPENDIUM 2008</t>
  </si>
  <si>
    <t>Notes:</t>
  </si>
  <si>
    <t>Islands Total (sq. kilometers)</t>
  </si>
  <si>
    <t>R</t>
  </si>
  <si>
    <t xml:space="preserve">. . </t>
  </si>
  <si>
    <r>
      <t>Merchandise Imports ($M)</t>
    </r>
    <r>
      <rPr>
        <vertAlign val="superscript"/>
        <sz val="10"/>
        <rFont val="Arial"/>
        <family val="2"/>
      </rPr>
      <t>R</t>
    </r>
  </si>
  <si>
    <r>
      <t>Merchandise Exports ($M)</t>
    </r>
    <r>
      <rPr>
        <vertAlign val="superscript"/>
        <sz val="10"/>
        <rFont val="Arial"/>
        <family val="2"/>
      </rPr>
      <t>R</t>
    </r>
  </si>
  <si>
    <r>
      <t>All Bank &amp; Trust Licences</t>
    </r>
    <r>
      <rPr>
        <vertAlign val="superscript"/>
        <sz val="10"/>
        <rFont val="Arial"/>
        <family val="2"/>
      </rPr>
      <t>3</t>
    </r>
  </si>
  <si>
    <r>
      <t xml:space="preserve">1 </t>
    </r>
    <r>
      <rPr>
        <sz val="10"/>
        <rFont val="Arial"/>
        <family val="0"/>
      </rPr>
      <t xml:space="preserve">2003-2008 estimated based on imports of goods and government expenditure data; 2001-2002 estimated from national income, </t>
    </r>
  </si>
  <si>
    <t>banking and labour force surveys.  Per capita GDP estimated using mid- year population figures.</t>
  </si>
  <si>
    <r>
      <t>3</t>
    </r>
    <r>
      <rPr>
        <sz val="10"/>
        <rFont val="Arial"/>
        <family val="0"/>
      </rPr>
      <t>Excluding Nominee Trust Licences</t>
    </r>
  </si>
  <si>
    <t xml:space="preserve"> </t>
  </si>
  <si>
    <r>
      <t xml:space="preserve">1 </t>
    </r>
    <r>
      <rPr>
        <sz val="10"/>
        <rFont val="Arial"/>
        <family val="0"/>
      </rPr>
      <t xml:space="preserve">Per capita GDP estimated using mid- year population figures. </t>
    </r>
  </si>
  <si>
    <t>Consumer Price Index (June 2008=100)</t>
  </si>
  <si>
    <t>Total Recurrent Revenue - Central Gov't ($M)</t>
  </si>
  <si>
    <t>Total Recurrent Expenditure - Central Gov't ($M)</t>
  </si>
  <si>
    <r>
      <t xml:space="preserve">2 </t>
    </r>
    <r>
      <rPr>
        <sz val="10"/>
        <rFont val="Arial"/>
        <family val="0"/>
      </rPr>
      <t>Currency in circulation plus demand deposits with commercial banks.</t>
    </r>
  </si>
  <si>
    <r>
      <t xml:space="preserve">3 </t>
    </r>
    <r>
      <rPr>
        <sz val="10"/>
        <rFont val="Arial"/>
        <family val="0"/>
      </rPr>
      <t>Excluding Nominee Trust Licences</t>
    </r>
  </si>
  <si>
    <r>
      <t>GDP at current basic prices</t>
    </r>
    <r>
      <rPr>
        <sz val="10"/>
        <rFont val="Arial"/>
        <family val="0"/>
      </rPr>
      <t xml:space="preserve"> ($M)</t>
    </r>
  </si>
  <si>
    <r>
      <t>Per Capita GDP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at current basic prices ($) </t>
    </r>
  </si>
  <si>
    <t xml:space="preserve">Real GDP Growth (%) </t>
  </si>
  <si>
    <t>Merchandise Imports ($M)</t>
  </si>
  <si>
    <t>Merchandise Exports ($M)</t>
  </si>
  <si>
    <r>
      <t>Domestic Bank Loans and Advances to Private Sector (</t>
    </r>
    <r>
      <rPr>
        <b/>
        <vertAlign val="superscript"/>
        <sz val="12"/>
        <rFont val="Arial"/>
        <family val="2"/>
      </rPr>
      <t>$M)</t>
    </r>
  </si>
  <si>
    <t>STATISTICAL COMPENDIUM 2011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</si>
</sst>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"/>
    <numFmt numFmtId="173" formatCode="0.0%"/>
    <numFmt numFmtId="174" formatCode="_(* #,##0_);_(* \(#,##0\);_(* &quot;-&quot;??_);_(@_)"/>
    <numFmt numFmtId="175" formatCode="0.0"/>
    <numFmt numFmtId="176" formatCode="_(* #,##0.0_);_(* \(#,##0.0\);_(* &quot;-&quot;??_);_(@_)"/>
    <numFmt numFmtId="177" formatCode="\-\ #\ \-"/>
    <numFmt numFmtId="178" formatCode="0.0_);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\(0.00\)"/>
    <numFmt numFmtId="184" formatCode="0.00000"/>
    <numFmt numFmtId="185" formatCode="0.0000"/>
    <numFmt numFmtId="186" formatCode="0.000"/>
    <numFmt numFmtId="187" formatCode="_(* #,##0.0_);_(* \(#,##0.0\);_(* &quot;-&quot;?_);_(@_)"/>
    <numFmt numFmtId="188" formatCode="0.0_);[Red]\(0.0\)"/>
    <numFmt numFmtId="189" formatCode="0.00_);[Red]\(0.00\)"/>
    <numFmt numFmtId="190" formatCode="0.00000000"/>
    <numFmt numFmtId="191" formatCode="0.0000000"/>
    <numFmt numFmtId="192" formatCode="0.000000"/>
  </numFmts>
  <fonts count="4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Book Antiqua"/>
      <family val="1"/>
    </font>
    <font>
      <sz val="10"/>
      <color indexed="16"/>
      <name val="Arial"/>
      <family val="2"/>
    </font>
    <font>
      <b/>
      <sz val="10"/>
      <color indexed="16"/>
      <name val="Book Antiqua"/>
      <family val="1"/>
    </font>
    <font>
      <b/>
      <sz val="11"/>
      <name val="Book Antiqua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2" fillId="32" borderId="0" xfId="0" applyFont="1" applyFill="1" applyAlignment="1">
      <alignment/>
    </xf>
    <xf numFmtId="0" fontId="7" fillId="32" borderId="0" xfId="0" applyFont="1" applyFill="1" applyAlignment="1">
      <alignment/>
    </xf>
    <xf numFmtId="172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Border="1" applyAlignment="1">
      <alignment/>
    </xf>
    <xf numFmtId="0" fontId="0" fillId="0" borderId="0" xfId="0" applyFont="1" applyAlignment="1" quotePrefix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6" fontId="0" fillId="0" borderId="0" xfId="42" applyNumberFormat="1" applyFont="1" applyAlignment="1">
      <alignment/>
    </xf>
    <xf numFmtId="3" fontId="0" fillId="0" borderId="0" xfId="0" applyNumberFormat="1" applyFont="1" applyFill="1" applyAlignment="1">
      <alignment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Fill="1" applyBorder="1" applyAlignment="1">
      <alignment/>
    </xf>
    <xf numFmtId="174" fontId="0" fillId="0" borderId="0" xfId="42" applyNumberFormat="1" applyFont="1" applyAlignment="1">
      <alignment/>
    </xf>
    <xf numFmtId="176" fontId="0" fillId="0" borderId="0" xfId="42" applyNumberFormat="1" applyFont="1" applyBorder="1" applyAlignment="1">
      <alignment/>
    </xf>
    <xf numFmtId="0" fontId="0" fillId="0" borderId="0" xfId="0" applyFont="1" applyAlignment="1">
      <alignment horizontal="right"/>
    </xf>
    <xf numFmtId="176" fontId="0" fillId="0" borderId="0" xfId="42" applyNumberFormat="1" applyFont="1" applyFill="1" applyBorder="1" applyAlignment="1">
      <alignment/>
    </xf>
    <xf numFmtId="174" fontId="0" fillId="0" borderId="10" xfId="42" applyNumberFormat="1" applyFont="1" applyBorder="1" applyAlignment="1">
      <alignment/>
    </xf>
    <xf numFmtId="176" fontId="0" fillId="0" borderId="10" xfId="42" applyNumberFormat="1" applyFont="1" applyBorder="1" applyAlignment="1">
      <alignment/>
    </xf>
    <xf numFmtId="176" fontId="0" fillId="0" borderId="10" xfId="42" applyNumberFormat="1" applyFont="1" applyFill="1" applyBorder="1" applyAlignment="1">
      <alignment/>
    </xf>
    <xf numFmtId="176" fontId="0" fillId="0" borderId="0" xfId="42" applyNumberFormat="1" applyFont="1" applyAlignment="1">
      <alignment horizontal="right"/>
    </xf>
    <xf numFmtId="176" fontId="0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74" fontId="2" fillId="0" borderId="0" xfId="42" applyNumberFormat="1" applyFont="1" applyAlignment="1">
      <alignment horizontal="center"/>
    </xf>
    <xf numFmtId="176" fontId="2" fillId="0" borderId="10" xfId="42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4" fontId="1" fillId="0" borderId="0" xfId="42" applyNumberFormat="1" applyFont="1" applyAlignment="1">
      <alignment/>
    </xf>
    <xf numFmtId="174" fontId="0" fillId="0" borderId="0" xfId="0" applyNumberFormat="1" applyFont="1" applyAlignment="1">
      <alignment horizontal="right"/>
    </xf>
    <xf numFmtId="0" fontId="1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172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174" fontId="0" fillId="33" borderId="0" xfId="42" applyNumberFormat="1" applyFont="1" applyFill="1" applyBorder="1" applyAlignment="1">
      <alignment/>
    </xf>
    <xf numFmtId="174" fontId="0" fillId="33" borderId="0" xfId="42" applyNumberFormat="1" applyFont="1" applyFill="1" applyAlignment="1">
      <alignment/>
    </xf>
    <xf numFmtId="176" fontId="0" fillId="33" borderId="0" xfId="42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6" fontId="0" fillId="33" borderId="0" xfId="42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176" fontId="0" fillId="33" borderId="0" xfId="42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74" fontId="0" fillId="33" borderId="0" xfId="42" applyNumberFormat="1" applyFont="1" applyFill="1" applyAlignment="1">
      <alignment/>
    </xf>
    <xf numFmtId="172" fontId="0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4" fontId="0" fillId="33" borderId="0" xfId="42" applyNumberFormat="1" applyFont="1" applyFill="1" applyAlignment="1">
      <alignment horizontal="right"/>
    </xf>
    <xf numFmtId="0" fontId="0" fillId="33" borderId="0" xfId="0" applyFill="1" applyAlignment="1">
      <alignment/>
    </xf>
    <xf numFmtId="175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175" fontId="0" fillId="33" borderId="0" xfId="0" applyNumberFormat="1" applyFont="1" applyFill="1" applyAlignment="1">
      <alignment/>
    </xf>
    <xf numFmtId="178" fontId="1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9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176" fontId="1" fillId="33" borderId="0" xfId="42" applyNumberFormat="1" applyFont="1" applyFill="1" applyBorder="1" applyAlignment="1">
      <alignment/>
    </xf>
    <xf numFmtId="178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/>
    </xf>
    <xf numFmtId="175" fontId="0" fillId="33" borderId="0" xfId="0" applyNumberFormat="1" applyFont="1" applyFill="1" applyBorder="1" applyAlignment="1">
      <alignment/>
    </xf>
    <xf numFmtId="178" fontId="0" fillId="33" borderId="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2" fontId="0" fillId="33" borderId="0" xfId="42" applyNumberFormat="1" applyFont="1" applyFill="1" applyBorder="1" applyAlignment="1">
      <alignment/>
    </xf>
    <xf numFmtId="174" fontId="0" fillId="33" borderId="0" xfId="42" applyNumberFormat="1" applyFont="1" applyFill="1" applyBorder="1" applyAlignment="1">
      <alignment/>
    </xf>
    <xf numFmtId="175" fontId="0" fillId="33" borderId="0" xfId="0" applyNumberFormat="1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76" fontId="0" fillId="33" borderId="0" xfId="42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87" fontId="0" fillId="33" borderId="0" xfId="0" applyNumberFormat="1" applyFont="1" applyFill="1" applyBorder="1" applyAlignment="1">
      <alignment/>
    </xf>
    <xf numFmtId="43" fontId="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1%20Compendium\2011%20Compendium\Chapter%208%20-%20GOVERN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1%20Compendium\2011%20Compendium\Chapter%206%20-%20FINANCIAL%20SERV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1%20Compendium\2011%20Compendium\Chapter%2014%20-%20TOURIS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1%20Compendium\2011%20Compendium\Chapter%2010%20-%20HOU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old.02"/>
      <sheetName val=".02"/>
      <sheetName val=".03"/>
      <sheetName val=".04a"/>
      <sheetName val=".04b "/>
      <sheetName val="Sheet1"/>
      <sheetName val=".04 (old)"/>
    </sheetNames>
    <sheetDataSet>
      <sheetData sheetId="1">
        <row r="43">
          <cell r="C43">
            <v>515754</v>
          </cell>
          <cell r="G43">
            <v>454358</v>
          </cell>
          <cell r="K43">
            <v>578161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.02"/>
      <sheetName val=".03"/>
      <sheetName val=".04"/>
      <sheetName val=".05"/>
      <sheetName val="0.6new"/>
      <sheetName val=".07"/>
      <sheetName val=".08"/>
      <sheetName val=".09"/>
      <sheetName val=".10"/>
      <sheetName val=".11"/>
      <sheetName val=".12a &amp; .12b new"/>
      <sheetName val="0.6 old"/>
      <sheetName val="Chapter 6 - FINANCIAL SERVICES"/>
    </sheetNames>
    <sheetDataSet>
      <sheetData sheetId="1">
        <row r="57">
          <cell r="H57">
            <v>371</v>
          </cell>
        </row>
      </sheetData>
      <sheetData sheetId="3">
        <row r="13">
          <cell r="AK13">
            <v>342022.377</v>
          </cell>
          <cell r="AM13">
            <v>384089.20999999996</v>
          </cell>
        </row>
        <row r="30">
          <cell r="AM30">
            <v>85191.20999999998</v>
          </cell>
        </row>
      </sheetData>
      <sheetData sheetId="8">
        <row r="51">
          <cell r="H51">
            <v>91206</v>
          </cell>
        </row>
      </sheetData>
      <sheetData sheetId="11">
        <row r="18">
          <cell r="S18">
            <v>9438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.02"/>
      <sheetName val=".03"/>
      <sheetName val=".04"/>
      <sheetName val=".05"/>
      <sheetName val=".06"/>
      <sheetName val=".07"/>
      <sheetName val="Notes"/>
    </sheetNames>
    <sheetDataSet>
      <sheetData sheetId="1">
        <row r="57">
          <cell r="D57">
            <v>288.272</v>
          </cell>
          <cell r="G57">
            <v>1597.838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.02b &amp; c"/>
      <sheetName val=".03"/>
      <sheetName val=".04 "/>
      <sheetName val=".05"/>
      <sheetName val=".05 old"/>
      <sheetName val=".06 "/>
      <sheetName val=".02 &amp; .05"/>
      <sheetName val=".07a &amp;.07b"/>
      <sheetName val=".07c &amp; .07d"/>
      <sheetName val=".07e &amp; .07f"/>
      <sheetName val=".08a &amp; .08b"/>
      <sheetName val=".09"/>
      <sheetName val=".01(new)"/>
      <sheetName val="Cons-Real"/>
      <sheetName val="Construc-final"/>
      <sheetName val="Chart1"/>
    </sheetNames>
    <sheetDataSet>
      <sheetData sheetId="13">
        <row r="15">
          <cell r="AJ15">
            <v>307.237155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4"/>
  <sheetViews>
    <sheetView view="pageBreakPreview" zoomScaleNormal="75" zoomScaleSheetLayoutView="100" zoomScalePageLayoutView="0" workbookViewId="0" topLeftCell="A1">
      <selection activeCell="O24" sqref="O24"/>
    </sheetView>
  </sheetViews>
  <sheetFormatPr defaultColWidth="9.140625" defaultRowHeight="12.75"/>
  <cols>
    <col min="1" max="1" width="40.8515625" style="17" customWidth="1"/>
    <col min="2" max="2" width="10.28125" style="17" bestFit="1" customWidth="1"/>
    <col min="3" max="3" width="9.28125" style="17" hidden="1" customWidth="1"/>
    <col min="4" max="4" width="8.8515625" style="17" hidden="1" customWidth="1"/>
    <col min="5" max="5" width="9.28125" style="17" hidden="1" customWidth="1"/>
    <col min="6" max="6" width="9.421875" style="17" customWidth="1"/>
    <col min="7" max="12" width="8.7109375" style="17" customWidth="1"/>
    <col min="13" max="13" width="0.9921875" style="17" customWidth="1"/>
    <col min="14" max="14" width="7.8515625" style="17" customWidth="1"/>
    <col min="15" max="15" width="8.8515625" style="17" customWidth="1"/>
    <col min="16" max="16" width="11.7109375" style="17" customWidth="1"/>
    <col min="17" max="17" width="12.8515625" style="17" customWidth="1"/>
    <col min="18" max="18" width="13.28125" style="17" customWidth="1"/>
    <col min="19" max="16384" width="9.140625" style="17" customWidth="1"/>
  </cols>
  <sheetData>
    <row r="3" spans="1:15" ht="15.75">
      <c r="A3" s="9"/>
      <c r="B3" s="9"/>
      <c r="C3" s="9"/>
      <c r="D3" s="9"/>
      <c r="E3" s="9"/>
      <c r="F3" s="9"/>
      <c r="G3" s="9"/>
      <c r="H3" s="9"/>
      <c r="I3" s="9"/>
      <c r="J3" s="9"/>
      <c r="N3" s="52" t="s">
        <v>46</v>
      </c>
      <c r="O3" s="16"/>
    </row>
    <row r="4" spans="1:15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3"/>
      <c r="L4" s="13"/>
      <c r="M4" s="13"/>
      <c r="N4" s="13"/>
      <c r="O4" s="13"/>
    </row>
    <row r="5" s="19" customFormat="1" ht="9" customHeight="1"/>
    <row r="6" s="19" customFormat="1" ht="9" customHeight="1"/>
    <row r="7" s="19" customFormat="1" ht="9" customHeight="1"/>
    <row r="8" spans="1:9" s="1" customFormat="1" ht="16.5" customHeight="1">
      <c r="A8" s="15" t="s">
        <v>0</v>
      </c>
      <c r="B8" s="15"/>
      <c r="C8" s="15"/>
      <c r="D8" s="15"/>
      <c r="E8" s="15"/>
      <c r="F8" s="15"/>
      <c r="G8" s="15"/>
      <c r="H8" s="15"/>
      <c r="I8" s="15"/>
    </row>
    <row r="9" spans="1:15" s="1" customFormat="1" ht="10.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5"/>
    </row>
    <row r="10" spans="10:15" ht="12.75">
      <c r="J10" s="21"/>
      <c r="K10" s="21"/>
      <c r="L10" s="21"/>
      <c r="M10" s="21"/>
      <c r="N10" s="21"/>
      <c r="O10" s="21"/>
    </row>
    <row r="11" spans="1:15" ht="12.75">
      <c r="A11" s="1" t="s">
        <v>18</v>
      </c>
      <c r="C11" s="3"/>
      <c r="D11" s="3"/>
      <c r="E11" s="3"/>
      <c r="F11" s="3" t="s">
        <v>13</v>
      </c>
      <c r="G11" s="3" t="s">
        <v>15</v>
      </c>
      <c r="H11" s="3" t="s">
        <v>13</v>
      </c>
      <c r="I11" s="3" t="s">
        <v>17</v>
      </c>
      <c r="J11" s="6"/>
      <c r="K11" s="21"/>
      <c r="L11" s="21"/>
      <c r="M11" s="21"/>
      <c r="N11" s="21"/>
      <c r="O11" s="21"/>
    </row>
    <row r="12" spans="1:15" ht="12.75">
      <c r="A12" s="1"/>
      <c r="C12" s="3"/>
      <c r="D12" s="3"/>
      <c r="E12" s="3"/>
      <c r="F12" s="3" t="s">
        <v>14</v>
      </c>
      <c r="G12" s="3" t="s">
        <v>13</v>
      </c>
      <c r="H12" s="3" t="s">
        <v>16</v>
      </c>
      <c r="I12" s="3" t="s">
        <v>13</v>
      </c>
      <c r="J12" s="6"/>
      <c r="K12" s="21"/>
      <c r="L12" s="21"/>
      <c r="M12" s="21"/>
      <c r="N12" s="21"/>
      <c r="O12" s="21"/>
    </row>
    <row r="13" spans="1:15" ht="12.75">
      <c r="A13" s="2"/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"/>
    </row>
    <row r="14" spans="1:15" ht="12.75">
      <c r="A14" s="23"/>
      <c r="C14" s="23"/>
      <c r="D14" s="23"/>
      <c r="E14" s="23"/>
      <c r="F14" s="23"/>
      <c r="G14" s="23"/>
      <c r="H14" s="23"/>
      <c r="I14" s="21"/>
      <c r="J14" s="21"/>
      <c r="K14" s="21"/>
      <c r="L14" s="21"/>
      <c r="M14" s="21"/>
      <c r="N14" s="21"/>
      <c r="O14" s="21"/>
    </row>
    <row r="15" spans="1:15" ht="12.75">
      <c r="A15" s="21" t="s">
        <v>10</v>
      </c>
      <c r="C15" s="24"/>
      <c r="D15" s="24"/>
      <c r="E15" s="24"/>
      <c r="F15" s="24">
        <f>SUM(G15:I15)</f>
        <v>93.00000000000001</v>
      </c>
      <c r="G15" s="24">
        <v>69.4</v>
      </c>
      <c r="H15" s="24">
        <v>14.9</v>
      </c>
      <c r="I15" s="24">
        <v>8.7</v>
      </c>
      <c r="J15" s="24"/>
      <c r="K15" s="21"/>
      <c r="L15" s="21"/>
      <c r="M15" s="21"/>
      <c r="N15" s="21"/>
      <c r="O15" s="21"/>
    </row>
    <row r="16" spans="1:15" ht="12.75">
      <c r="A16" s="21" t="s">
        <v>11</v>
      </c>
      <c r="C16" s="24"/>
      <c r="D16" s="24"/>
      <c r="E16" s="24"/>
      <c r="F16" s="24">
        <f>SUM(G16:I16)</f>
        <v>9</v>
      </c>
      <c r="G16" s="24">
        <v>6.6</v>
      </c>
      <c r="H16" s="24">
        <v>0.1</v>
      </c>
      <c r="I16" s="24">
        <v>2.3</v>
      </c>
      <c r="J16" s="24"/>
      <c r="K16" s="21"/>
      <c r="L16" s="21"/>
      <c r="M16" s="21"/>
      <c r="N16" s="21"/>
      <c r="O16" s="21"/>
    </row>
    <row r="17" spans="1:15" ht="12.75">
      <c r="A17" s="21" t="s">
        <v>12</v>
      </c>
      <c r="C17" s="24"/>
      <c r="D17" s="24"/>
      <c r="E17" s="24"/>
      <c r="F17" s="24">
        <f>SUM(G17:I17)</f>
        <v>102</v>
      </c>
      <c r="G17" s="24">
        <f>G15+G16</f>
        <v>76</v>
      </c>
      <c r="H17" s="24">
        <f>H15+H16</f>
        <v>15</v>
      </c>
      <c r="I17" s="24">
        <f>I15+I16</f>
        <v>11</v>
      </c>
      <c r="J17" s="24"/>
      <c r="K17" s="21"/>
      <c r="L17" s="21"/>
      <c r="M17" s="21"/>
      <c r="N17" s="21"/>
      <c r="O17" s="21"/>
    </row>
    <row r="18" spans="1:15" ht="12.75">
      <c r="A18" s="21"/>
      <c r="C18" s="24"/>
      <c r="D18" s="24"/>
      <c r="E18" s="24"/>
      <c r="F18" s="24"/>
      <c r="G18" s="24"/>
      <c r="H18" s="24"/>
      <c r="I18" s="24"/>
      <c r="J18" s="24"/>
      <c r="K18" s="21"/>
      <c r="L18" s="21"/>
      <c r="M18" s="21"/>
      <c r="N18" s="21"/>
      <c r="O18" s="21"/>
    </row>
    <row r="19" spans="1:15" ht="12.75">
      <c r="A19" s="53" t="s">
        <v>48</v>
      </c>
      <c r="B19" s="24"/>
      <c r="C19" s="24"/>
      <c r="D19" s="24"/>
      <c r="E19" s="24"/>
      <c r="F19" s="24">
        <f>SUM(G19:I19)</f>
        <v>264.1</v>
      </c>
      <c r="G19" s="24">
        <v>196.8</v>
      </c>
      <c r="H19" s="24">
        <v>38.8</v>
      </c>
      <c r="I19" s="24">
        <v>28.5</v>
      </c>
      <c r="J19" s="24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" t="s">
        <v>24</v>
      </c>
      <c r="B21" s="2"/>
      <c r="C21" s="2"/>
      <c r="D21" s="2"/>
      <c r="E21" s="2"/>
      <c r="F21" s="22"/>
      <c r="G21" s="22"/>
      <c r="H21" s="22"/>
      <c r="I21" s="22"/>
      <c r="J21" s="22"/>
      <c r="K21" s="22"/>
      <c r="L21" s="22"/>
      <c r="M21" s="22"/>
      <c r="N21" s="22"/>
      <c r="O21" s="21"/>
    </row>
    <row r="22" spans="1:15" ht="12.75">
      <c r="A22" s="15"/>
      <c r="B22" s="15"/>
      <c r="C22" s="15"/>
      <c r="D22" s="15"/>
      <c r="E22" s="15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ht="12.75">
      <c r="J23" s="21"/>
    </row>
    <row r="24" spans="1:15" ht="12.75">
      <c r="A24" s="1" t="s">
        <v>26</v>
      </c>
      <c r="B24" s="57" t="s">
        <v>57</v>
      </c>
      <c r="C24" s="1">
        <v>1998</v>
      </c>
      <c r="D24" s="1">
        <v>1999</v>
      </c>
      <c r="E24" s="1">
        <v>2000</v>
      </c>
      <c r="F24" s="1">
        <v>2001</v>
      </c>
      <c r="G24" s="1">
        <v>2002</v>
      </c>
      <c r="H24" s="1">
        <v>2003</v>
      </c>
      <c r="I24" s="1">
        <v>2004</v>
      </c>
      <c r="J24" s="1">
        <v>2005</v>
      </c>
      <c r="K24" s="1">
        <v>2006</v>
      </c>
      <c r="L24" s="1">
        <v>2007</v>
      </c>
      <c r="M24" s="1"/>
      <c r="N24" s="1">
        <v>2008</v>
      </c>
      <c r="O24" s="1"/>
    </row>
    <row r="25" ht="12.75">
      <c r="B25" s="40"/>
    </row>
    <row r="26" spans="1:15" ht="14.25">
      <c r="A26" s="17" t="s">
        <v>37</v>
      </c>
      <c r="B26" s="40"/>
      <c r="C26" s="25">
        <v>1275.5</v>
      </c>
      <c r="D26" s="25">
        <v>1382.5</v>
      </c>
      <c r="E26" s="25">
        <v>1444.9</v>
      </c>
      <c r="F26" s="25">
        <v>1482.3</v>
      </c>
      <c r="G26" s="25">
        <v>1546</v>
      </c>
      <c r="H26" s="25">
        <v>1603.2</v>
      </c>
      <c r="I26" s="25">
        <v>1688.8</v>
      </c>
      <c r="J26" s="25">
        <v>1929.9</v>
      </c>
      <c r="K26" s="25">
        <v>2034.8</v>
      </c>
      <c r="L26" s="25">
        <v>2140.8</v>
      </c>
      <c r="M26" s="25"/>
      <c r="N26" s="25">
        <v>2254.1</v>
      </c>
      <c r="O26" s="25"/>
    </row>
    <row r="27" spans="1:15" ht="14.25">
      <c r="A27" s="17" t="s">
        <v>38</v>
      </c>
      <c r="B27" s="40"/>
      <c r="C27" s="25">
        <v>5.8</v>
      </c>
      <c r="D27" s="25">
        <v>3.4</v>
      </c>
      <c r="E27" s="25">
        <v>1</v>
      </c>
      <c r="F27" s="25">
        <v>0.6</v>
      </c>
      <c r="G27" s="25">
        <v>1.7</v>
      </c>
      <c r="H27" s="25">
        <v>2</v>
      </c>
      <c r="I27" s="25">
        <v>0.9</v>
      </c>
      <c r="J27" s="25">
        <v>6.5</v>
      </c>
      <c r="K27" s="25">
        <v>4.6</v>
      </c>
      <c r="L27" s="25">
        <v>2.2</v>
      </c>
      <c r="M27" s="25"/>
      <c r="N27" s="17">
        <v>1.1</v>
      </c>
      <c r="O27" s="25"/>
    </row>
    <row r="28" spans="1:15" ht="14.25">
      <c r="A28" s="17" t="s">
        <v>39</v>
      </c>
      <c r="B28" s="40"/>
      <c r="C28" s="26">
        <v>33470</v>
      </c>
      <c r="D28" s="27">
        <v>35449</v>
      </c>
      <c r="E28" s="27">
        <v>35943</v>
      </c>
      <c r="F28" s="10">
        <v>35848</v>
      </c>
      <c r="G28" s="10">
        <v>36418</v>
      </c>
      <c r="H28" s="10">
        <v>36793</v>
      </c>
      <c r="I28" s="10">
        <v>38173</v>
      </c>
      <c r="J28" s="10">
        <v>39913</v>
      </c>
      <c r="K28" s="10">
        <v>39137</v>
      </c>
      <c r="L28" s="38">
        <v>39571.16451016636</v>
      </c>
      <c r="M28" s="10"/>
      <c r="N28" s="38">
        <v>40253</v>
      </c>
      <c r="O28" s="10"/>
    </row>
    <row r="29" spans="1:15" ht="14.25">
      <c r="A29" s="17" t="s">
        <v>1</v>
      </c>
      <c r="B29" s="40"/>
      <c r="C29" s="27">
        <v>21820</v>
      </c>
      <c r="D29" s="26" t="s">
        <v>19</v>
      </c>
      <c r="E29" s="26" t="s">
        <v>19</v>
      </c>
      <c r="F29" s="27">
        <v>25862</v>
      </c>
      <c r="G29" s="27">
        <v>27354</v>
      </c>
      <c r="H29" s="27">
        <v>28827</v>
      </c>
      <c r="I29" s="27">
        <v>28946</v>
      </c>
      <c r="J29" s="27">
        <v>35464</v>
      </c>
      <c r="K29" s="27">
        <v>35016</v>
      </c>
      <c r="L29" s="27">
        <v>36026</v>
      </c>
      <c r="M29" s="54" t="s">
        <v>49</v>
      </c>
      <c r="N29" s="27">
        <v>37450</v>
      </c>
      <c r="O29" s="27"/>
    </row>
    <row r="30" spans="1:15" ht="12.75">
      <c r="A30" s="17" t="s">
        <v>2</v>
      </c>
      <c r="B30" s="40"/>
      <c r="C30" s="25">
        <v>3.9823982398239823</v>
      </c>
      <c r="D30" s="28" t="s">
        <v>19</v>
      </c>
      <c r="E30" s="28" t="s">
        <v>19</v>
      </c>
      <c r="F30" s="25">
        <v>7.5432575432575435</v>
      </c>
      <c r="G30" s="25">
        <v>5.365853658536586</v>
      </c>
      <c r="H30" s="25">
        <v>3.6</v>
      </c>
      <c r="I30" s="25">
        <v>4.3</v>
      </c>
      <c r="J30" s="25">
        <v>3.5</v>
      </c>
      <c r="K30" s="25">
        <v>2.6</v>
      </c>
      <c r="L30" s="25">
        <v>3.8</v>
      </c>
      <c r="M30" s="25"/>
      <c r="N30" s="25">
        <v>4</v>
      </c>
      <c r="O30" s="25"/>
    </row>
    <row r="31" spans="1:15" ht="12.75">
      <c r="A31" s="17" t="s">
        <v>3</v>
      </c>
      <c r="B31" s="40"/>
      <c r="C31" s="29">
        <v>111.1</v>
      </c>
      <c r="D31" s="29">
        <v>118.7</v>
      </c>
      <c r="E31" s="29">
        <v>121.9</v>
      </c>
      <c r="F31" s="29">
        <v>123.3</v>
      </c>
      <c r="G31" s="29">
        <v>126.3</v>
      </c>
      <c r="H31" s="25">
        <v>127.1</v>
      </c>
      <c r="I31" s="29">
        <v>132.7</v>
      </c>
      <c r="J31" s="25">
        <v>142.4</v>
      </c>
      <c r="K31" s="29">
        <v>143.5</v>
      </c>
      <c r="L31" s="29">
        <v>147.7</v>
      </c>
      <c r="M31" s="29"/>
      <c r="N31" s="29">
        <v>153.7</v>
      </c>
      <c r="O31" s="29"/>
    </row>
    <row r="32" spans="1:15" ht="12.75">
      <c r="A32" s="17" t="s">
        <v>29</v>
      </c>
      <c r="B32" s="40"/>
      <c r="C32" s="25">
        <v>3</v>
      </c>
      <c r="D32" s="25">
        <v>6.8</v>
      </c>
      <c r="E32" s="25">
        <v>2.7</v>
      </c>
      <c r="F32" s="25">
        <v>1.1</v>
      </c>
      <c r="G32" s="25">
        <v>2.4</v>
      </c>
      <c r="H32" s="25">
        <v>0.6</v>
      </c>
      <c r="I32" s="25">
        <v>4.4</v>
      </c>
      <c r="J32" s="25">
        <v>7.3</v>
      </c>
      <c r="K32" s="25">
        <v>0.8</v>
      </c>
      <c r="L32" s="25">
        <v>2.9</v>
      </c>
      <c r="M32" s="25"/>
      <c r="N32" s="25">
        <v>4.1</v>
      </c>
      <c r="O32" s="25"/>
    </row>
    <row r="33" spans="1:15" ht="14.25">
      <c r="A33" s="17" t="s">
        <v>51</v>
      </c>
      <c r="B33" s="40"/>
      <c r="C33" s="25">
        <v>447.8</v>
      </c>
      <c r="D33" s="25">
        <v>452.152</v>
      </c>
      <c r="E33" s="25">
        <v>574.7</v>
      </c>
      <c r="F33" s="25">
        <v>514.5</v>
      </c>
      <c r="G33" s="25">
        <v>496.6</v>
      </c>
      <c r="H33" s="25">
        <v>546.2</v>
      </c>
      <c r="I33" s="25">
        <v>718.9</v>
      </c>
      <c r="J33" s="25">
        <v>976.3</v>
      </c>
      <c r="K33" s="25">
        <v>868.7</v>
      </c>
      <c r="L33" s="25">
        <v>860</v>
      </c>
      <c r="M33" s="25"/>
      <c r="N33" s="25">
        <v>876.5</v>
      </c>
      <c r="O33" s="25"/>
    </row>
    <row r="34" spans="1:15" ht="14.25">
      <c r="A34" s="17" t="s">
        <v>52</v>
      </c>
      <c r="C34" s="30">
        <v>1</v>
      </c>
      <c r="D34" s="31">
        <v>1.2</v>
      </c>
      <c r="E34" s="31">
        <v>2</v>
      </c>
      <c r="F34" s="31">
        <v>3.5</v>
      </c>
      <c r="G34" s="25">
        <v>2.3</v>
      </c>
      <c r="H34" s="25">
        <v>19.7</v>
      </c>
      <c r="I34" s="25">
        <v>20.4</v>
      </c>
      <c r="J34" s="25">
        <v>49.4</v>
      </c>
      <c r="K34" s="25">
        <v>21.5</v>
      </c>
      <c r="L34" s="25">
        <v>22.1</v>
      </c>
      <c r="M34" s="25"/>
      <c r="N34" s="25">
        <v>13.8</v>
      </c>
      <c r="O34" s="25"/>
    </row>
    <row r="35" spans="1:15" ht="12.75">
      <c r="A35" s="17" t="s">
        <v>32</v>
      </c>
      <c r="C35" s="25">
        <v>248.874976</v>
      </c>
      <c r="D35" s="31">
        <f>(279552.115+606.074+41.374)/1000</f>
        <v>280.199563</v>
      </c>
      <c r="E35" s="25">
        <f>274052.243/1000</f>
        <v>274.05224300000003</v>
      </c>
      <c r="F35" s="56" t="s">
        <v>33</v>
      </c>
      <c r="G35" s="29">
        <v>314</v>
      </c>
      <c r="H35" s="25">
        <v>326.2</v>
      </c>
      <c r="I35" s="29">
        <v>336.4</v>
      </c>
      <c r="J35" s="29">
        <v>428.6</v>
      </c>
      <c r="K35" s="25">
        <v>500.4</v>
      </c>
      <c r="L35" s="25">
        <v>513</v>
      </c>
      <c r="M35" s="25"/>
      <c r="N35" s="25">
        <v>522.2</v>
      </c>
      <c r="O35" s="25"/>
    </row>
    <row r="36" spans="1:16" ht="12.75">
      <c r="A36" s="17" t="s">
        <v>35</v>
      </c>
      <c r="C36" s="25">
        <f>198877/1000</f>
        <v>198.877</v>
      </c>
      <c r="D36" s="25">
        <f>266645/1000</f>
        <v>266.645</v>
      </c>
      <c r="E36" s="25">
        <f>284219/1000</f>
        <v>284.219</v>
      </c>
      <c r="F36" s="56" t="s">
        <v>33</v>
      </c>
      <c r="G36" s="25">
        <v>295.6</v>
      </c>
      <c r="H36" s="25">
        <v>305.2</v>
      </c>
      <c r="I36" s="25">
        <v>378.1</v>
      </c>
      <c r="J36" s="25">
        <v>430.3</v>
      </c>
      <c r="K36" s="25">
        <v>433.1</v>
      </c>
      <c r="L36" s="25">
        <v>552</v>
      </c>
      <c r="M36" s="25"/>
      <c r="N36" s="25">
        <v>653.3</v>
      </c>
      <c r="O36" s="25"/>
      <c r="P36" s="32"/>
    </row>
    <row r="37" spans="1:18" ht="15">
      <c r="A37" s="17" t="s">
        <v>27</v>
      </c>
      <c r="C37" s="25">
        <f>44755/1000</f>
        <v>44.755</v>
      </c>
      <c r="D37" s="25">
        <f>56257/1000</f>
        <v>56.257</v>
      </c>
      <c r="E37" s="25">
        <f>51149/1000</f>
        <v>51.149</v>
      </c>
      <c r="F37" s="25">
        <v>51.297662999999986</v>
      </c>
      <c r="G37" s="25">
        <v>51.579758999999996</v>
      </c>
      <c r="H37" s="25">
        <v>54.265800000000006</v>
      </c>
      <c r="I37" s="25">
        <v>73.83745</v>
      </c>
      <c r="J37" s="25">
        <v>74.088324</v>
      </c>
      <c r="K37" s="36">
        <v>78.2</v>
      </c>
      <c r="L37" s="36">
        <v>81.83664999999999</v>
      </c>
      <c r="M37" s="25"/>
      <c r="N37" s="36">
        <v>83.60064999999999</v>
      </c>
      <c r="O37" s="25"/>
      <c r="P37" s="11"/>
      <c r="Q37" s="11"/>
      <c r="R37" s="11"/>
    </row>
    <row r="38" spans="1:18" ht="14.25">
      <c r="A38" s="17" t="s">
        <v>40</v>
      </c>
      <c r="C38" s="30">
        <f>146884/1000</f>
        <v>146.884</v>
      </c>
      <c r="D38" s="25">
        <f>180389/1000</f>
        <v>180.389</v>
      </c>
      <c r="E38" s="25">
        <f>183663/1000</f>
        <v>183.663</v>
      </c>
      <c r="F38" s="25">
        <v>203.582663</v>
      </c>
      <c r="G38" s="25">
        <v>206.116759</v>
      </c>
      <c r="H38" s="25">
        <v>403.6298</v>
      </c>
      <c r="I38" s="25">
        <v>701.95945</v>
      </c>
      <c r="J38" s="25">
        <v>379.676324</v>
      </c>
      <c r="K38" s="36">
        <v>335.647071</v>
      </c>
      <c r="L38" s="36">
        <v>321.7499833333333</v>
      </c>
      <c r="M38" s="25"/>
      <c r="N38" s="36">
        <v>334.3289833333333</v>
      </c>
      <c r="O38" s="25"/>
      <c r="P38" s="21"/>
      <c r="Q38" s="21"/>
      <c r="R38" s="21"/>
    </row>
    <row r="39" spans="1:15" ht="12.75">
      <c r="A39" s="17" t="s">
        <v>34</v>
      </c>
      <c r="C39" s="25">
        <v>1156.57</v>
      </c>
      <c r="D39" s="25">
        <v>1528.9</v>
      </c>
      <c r="E39" s="25">
        <v>1673.5</v>
      </c>
      <c r="F39" s="31">
        <v>1693.915</v>
      </c>
      <c r="G39" s="29">
        <v>1614.055</v>
      </c>
      <c r="H39" s="25">
        <v>1878.656</v>
      </c>
      <c r="I39" s="28">
        <v>2105.657</v>
      </c>
      <c r="J39" s="25">
        <v>1949.2</v>
      </c>
      <c r="K39" s="25">
        <v>2127.3</v>
      </c>
      <c r="L39" s="25">
        <v>2257</v>
      </c>
      <c r="M39" s="25"/>
      <c r="N39" s="25">
        <v>2763.1</v>
      </c>
      <c r="O39" s="25"/>
    </row>
    <row r="40" spans="1:15" ht="12.75">
      <c r="A40" s="17" t="s">
        <v>25</v>
      </c>
      <c r="C40" s="33"/>
      <c r="D40" s="33">
        <v>8.5</v>
      </c>
      <c r="E40" s="33">
        <v>9.5</v>
      </c>
      <c r="F40" s="34">
        <v>6.7925</v>
      </c>
      <c r="G40" s="34">
        <v>4.6675</v>
      </c>
      <c r="H40" s="34">
        <v>4.125</v>
      </c>
      <c r="I40" s="34">
        <v>4.335</v>
      </c>
      <c r="J40" s="34">
        <v>6.19</v>
      </c>
      <c r="K40" s="33">
        <v>7.96</v>
      </c>
      <c r="L40" s="33">
        <v>8.02</v>
      </c>
      <c r="M40" s="33"/>
      <c r="N40" s="33">
        <v>4.91</v>
      </c>
      <c r="O40" s="33"/>
    </row>
    <row r="41" spans="1:15" ht="14.25">
      <c r="A41" s="17" t="s">
        <v>53</v>
      </c>
      <c r="C41" s="27">
        <v>584</v>
      </c>
      <c r="D41" s="27">
        <v>570</v>
      </c>
      <c r="E41" s="27">
        <v>580</v>
      </c>
      <c r="F41" s="27">
        <v>545</v>
      </c>
      <c r="G41" s="27">
        <v>508</v>
      </c>
      <c r="H41" s="27">
        <v>471</v>
      </c>
      <c r="I41" s="27">
        <v>446</v>
      </c>
      <c r="J41" s="27">
        <v>432</v>
      </c>
      <c r="K41" s="27">
        <v>425</v>
      </c>
      <c r="L41" s="27">
        <v>419</v>
      </c>
      <c r="M41" s="27"/>
      <c r="N41" s="27">
        <v>419</v>
      </c>
      <c r="O41" s="25"/>
    </row>
    <row r="42" spans="1:15" ht="12.75">
      <c r="A42" s="17" t="s">
        <v>43</v>
      </c>
      <c r="C42" s="27">
        <v>1979</v>
      </c>
      <c r="D42" s="27">
        <v>2271</v>
      </c>
      <c r="E42" s="27">
        <v>3014</v>
      </c>
      <c r="F42" s="27">
        <v>3648</v>
      </c>
      <c r="G42" s="27">
        <v>4285</v>
      </c>
      <c r="H42" s="27">
        <v>4808</v>
      </c>
      <c r="I42" s="27">
        <v>5932</v>
      </c>
      <c r="J42" s="27">
        <v>7106</v>
      </c>
      <c r="K42" s="27">
        <v>8134</v>
      </c>
      <c r="L42" s="27">
        <v>9413</v>
      </c>
      <c r="M42" s="27"/>
      <c r="N42" s="27">
        <v>9870</v>
      </c>
      <c r="O42" s="25"/>
    </row>
    <row r="43" spans="1:15" ht="12.75">
      <c r="A43" s="17" t="s">
        <v>42</v>
      </c>
      <c r="C43" s="27">
        <v>45169</v>
      </c>
      <c r="D43" s="27">
        <v>50951</v>
      </c>
      <c r="E43" s="27">
        <v>59922</v>
      </c>
      <c r="F43" s="27">
        <v>64495</v>
      </c>
      <c r="G43" s="27">
        <v>65259</v>
      </c>
      <c r="H43" s="27">
        <v>68078</v>
      </c>
      <c r="I43" s="27">
        <v>70133</v>
      </c>
      <c r="J43" s="27">
        <v>74905</v>
      </c>
      <c r="K43" s="27">
        <v>83532</v>
      </c>
      <c r="L43" s="27">
        <v>87109</v>
      </c>
      <c r="M43" s="27"/>
      <c r="N43" s="27">
        <v>93693</v>
      </c>
      <c r="O43" s="25"/>
    </row>
    <row r="44" spans="1:15" ht="12.75">
      <c r="A44" s="17" t="s">
        <v>4</v>
      </c>
      <c r="C44" s="27">
        <v>516</v>
      </c>
      <c r="D44" s="27">
        <v>529</v>
      </c>
      <c r="E44" s="27">
        <v>545</v>
      </c>
      <c r="F44" s="27">
        <v>573</v>
      </c>
      <c r="G44" s="27">
        <v>629</v>
      </c>
      <c r="H44" s="27">
        <v>672</v>
      </c>
      <c r="I44" s="27">
        <v>722</v>
      </c>
      <c r="J44" s="27">
        <v>759</v>
      </c>
      <c r="K44" s="27">
        <v>767</v>
      </c>
      <c r="L44" s="27">
        <v>793</v>
      </c>
      <c r="M44" s="27"/>
      <c r="N44" s="27">
        <v>805</v>
      </c>
      <c r="O44" s="25"/>
    </row>
    <row r="45" spans="1:15" ht="12.75">
      <c r="A45" s="17" t="s">
        <v>20</v>
      </c>
      <c r="C45" s="25">
        <v>404.2</v>
      </c>
      <c r="D45" s="25">
        <v>394.7</v>
      </c>
      <c r="E45" s="25">
        <v>354.1</v>
      </c>
      <c r="F45" s="25">
        <v>334.1</v>
      </c>
      <c r="G45" s="25">
        <v>302.8</v>
      </c>
      <c r="H45" s="25">
        <v>293.5</v>
      </c>
      <c r="I45" s="25">
        <v>259.9</v>
      </c>
      <c r="J45" s="25">
        <v>167.8</v>
      </c>
      <c r="K45" s="25">
        <v>267.3</v>
      </c>
      <c r="L45" s="25">
        <v>291.5</v>
      </c>
      <c r="M45" s="25"/>
      <c r="N45" s="25">
        <v>302.9</v>
      </c>
      <c r="O45" s="25"/>
    </row>
    <row r="46" spans="1:15" ht="12.75">
      <c r="A46" s="17" t="s">
        <v>21</v>
      </c>
      <c r="C46" s="25">
        <v>871.4</v>
      </c>
      <c r="D46" s="25">
        <v>1035.5</v>
      </c>
      <c r="E46" s="25">
        <v>1030.9</v>
      </c>
      <c r="F46" s="25">
        <v>1214.8</v>
      </c>
      <c r="G46" s="25">
        <v>1574.8</v>
      </c>
      <c r="H46" s="25">
        <v>1819</v>
      </c>
      <c r="I46" s="25">
        <v>1693.3</v>
      </c>
      <c r="J46" s="27">
        <v>1799</v>
      </c>
      <c r="K46" s="25">
        <v>1930.1</v>
      </c>
      <c r="L46" s="25">
        <v>1715.7</v>
      </c>
      <c r="M46" s="25"/>
      <c r="N46" s="25">
        <v>1553.1</v>
      </c>
      <c r="O46" s="25"/>
    </row>
    <row r="47" spans="1:15" ht="12.75">
      <c r="A47" s="17" t="s">
        <v>44</v>
      </c>
      <c r="C47" s="25">
        <v>293.2</v>
      </c>
      <c r="D47" s="25">
        <v>407.7</v>
      </c>
      <c r="E47" s="35">
        <v>322.5</v>
      </c>
      <c r="F47" s="25">
        <v>157.1</v>
      </c>
      <c r="G47" s="25">
        <v>243.9</v>
      </c>
      <c r="H47" s="19">
        <v>273.9</v>
      </c>
      <c r="I47" s="25">
        <v>470.04</v>
      </c>
      <c r="J47" s="25">
        <v>520.5</v>
      </c>
      <c r="K47" s="25">
        <v>638.887</v>
      </c>
      <c r="L47" s="25">
        <v>505.2</v>
      </c>
      <c r="M47" s="25"/>
      <c r="N47" s="25">
        <v>508.8</v>
      </c>
      <c r="O47" s="17">
        <f>27904+480855</f>
        <v>508759</v>
      </c>
    </row>
    <row r="48" spans="1:15" ht="12.75">
      <c r="A48" s="17" t="s">
        <v>28</v>
      </c>
      <c r="C48" s="36">
        <v>317.234</v>
      </c>
      <c r="D48" s="36">
        <v>222.5</v>
      </c>
      <c r="E48" s="17">
        <v>257.3</v>
      </c>
      <c r="F48" s="17">
        <v>172.8</v>
      </c>
      <c r="G48" s="25">
        <v>269.927</v>
      </c>
      <c r="H48" s="19">
        <v>324.3</v>
      </c>
      <c r="I48" s="25">
        <v>339.2</v>
      </c>
      <c r="J48" s="25">
        <v>450.8</v>
      </c>
      <c r="K48" s="25">
        <v>691.1</v>
      </c>
      <c r="L48" s="25">
        <v>545.5</v>
      </c>
      <c r="M48" s="25"/>
      <c r="N48" s="25">
        <v>558.1</v>
      </c>
      <c r="O48" s="25"/>
    </row>
    <row r="49" spans="1:15" ht="12.75">
      <c r="A49" s="17" t="s">
        <v>36</v>
      </c>
      <c r="C49" s="36"/>
      <c r="D49" s="36"/>
      <c r="F49" s="42" t="s">
        <v>33</v>
      </c>
      <c r="G49" s="28" t="s">
        <v>33</v>
      </c>
      <c r="H49" s="37">
        <v>66567</v>
      </c>
      <c r="I49" s="27">
        <v>96293</v>
      </c>
      <c r="J49" s="27">
        <v>110656</v>
      </c>
      <c r="K49" s="27">
        <v>122167</v>
      </c>
      <c r="L49" s="27">
        <v>130622</v>
      </c>
      <c r="M49" s="27"/>
      <c r="N49" s="27">
        <v>121448</v>
      </c>
      <c r="O49" s="25"/>
    </row>
    <row r="50" spans="3:9" ht="12.75">
      <c r="C50" s="25"/>
      <c r="D50" s="25"/>
      <c r="E50" s="25"/>
      <c r="F50" s="8"/>
      <c r="G50" s="14"/>
      <c r="H50" s="7"/>
      <c r="I50" s="7"/>
    </row>
    <row r="51" spans="1:9" ht="12.75">
      <c r="A51" s="1" t="s">
        <v>23</v>
      </c>
      <c r="C51" s="25"/>
      <c r="D51" s="25"/>
      <c r="E51" s="25"/>
      <c r="F51" s="8"/>
      <c r="G51" s="8"/>
      <c r="H51" s="7"/>
      <c r="I51" s="7"/>
    </row>
    <row r="52" spans="3:11" ht="12.75">
      <c r="C52" s="25"/>
      <c r="D52" s="25"/>
      <c r="E52" s="25"/>
      <c r="F52" s="8"/>
      <c r="G52" s="8"/>
      <c r="J52" s="7"/>
      <c r="K52" s="7"/>
    </row>
    <row r="53" spans="1:15" ht="14.25">
      <c r="A53" s="17" t="s">
        <v>22</v>
      </c>
      <c r="C53" s="27">
        <v>38400</v>
      </c>
      <c r="D53" s="38">
        <v>39600</v>
      </c>
      <c r="E53" s="38">
        <v>40800</v>
      </c>
      <c r="F53" s="38">
        <v>41900</v>
      </c>
      <c r="G53" s="38">
        <v>43004</v>
      </c>
      <c r="H53" s="39">
        <v>44144</v>
      </c>
      <c r="I53" s="39">
        <v>36340</v>
      </c>
      <c r="J53" s="39">
        <v>52466</v>
      </c>
      <c r="K53" s="39">
        <v>53172</v>
      </c>
      <c r="L53" s="39">
        <v>54986</v>
      </c>
      <c r="M53" s="54" t="s">
        <v>49</v>
      </c>
      <c r="N53" s="39">
        <v>57009</v>
      </c>
      <c r="O53" s="39"/>
    </row>
    <row r="54" spans="1:15" ht="12.75">
      <c r="A54" s="17" t="s">
        <v>6</v>
      </c>
      <c r="C54" s="40">
        <v>4.918032786885251</v>
      </c>
      <c r="D54" s="40">
        <v>3.1</v>
      </c>
      <c r="E54" s="36">
        <v>3</v>
      </c>
      <c r="F54" s="36">
        <v>2.7</v>
      </c>
      <c r="G54" s="36">
        <v>2.6</v>
      </c>
      <c r="H54" s="36">
        <v>2.7</v>
      </c>
      <c r="I54" s="36">
        <v>-17.7</v>
      </c>
      <c r="J54" s="36">
        <v>44.4</v>
      </c>
      <c r="K54" s="36">
        <v>1.3</v>
      </c>
      <c r="L54" s="36">
        <v>3.41</v>
      </c>
      <c r="M54" s="36"/>
      <c r="N54" s="36">
        <v>3.66</v>
      </c>
      <c r="O54" s="36"/>
    </row>
    <row r="55" spans="1:15" ht="14.25">
      <c r="A55" s="17" t="s">
        <v>5</v>
      </c>
      <c r="C55" s="40">
        <v>55</v>
      </c>
      <c r="D55" s="40">
        <v>53</v>
      </c>
      <c r="E55" s="40">
        <v>53</v>
      </c>
      <c r="F55" s="40">
        <v>53</v>
      </c>
      <c r="G55" s="40">
        <v>57.9</v>
      </c>
      <c r="H55" s="40">
        <v>59</v>
      </c>
      <c r="I55" s="40">
        <v>61</v>
      </c>
      <c r="J55" s="40">
        <v>61</v>
      </c>
      <c r="K55" s="40">
        <v>61</v>
      </c>
      <c r="L55" s="40">
        <v>57</v>
      </c>
      <c r="M55" s="54" t="s">
        <v>49</v>
      </c>
      <c r="N55" s="40">
        <v>56</v>
      </c>
      <c r="O55" s="40"/>
    </row>
    <row r="56" spans="1:15" ht="12.75">
      <c r="A56" s="21" t="s">
        <v>41</v>
      </c>
      <c r="B56" s="21"/>
      <c r="C56" s="38">
        <v>11.731660231660232</v>
      </c>
      <c r="D56" s="38">
        <v>10.655348047538201</v>
      </c>
      <c r="E56" s="41">
        <v>11.528985507246377</v>
      </c>
      <c r="F56" s="38">
        <v>12.092627599243857</v>
      </c>
      <c r="G56" s="38">
        <v>12.523255813953488</v>
      </c>
      <c r="H56" s="38">
        <v>12.255597014925373</v>
      </c>
      <c r="I56" s="38">
        <v>12.542268041237113</v>
      </c>
      <c r="J56" s="58">
        <v>11.420435510887772</v>
      </c>
      <c r="K56" s="39">
        <v>10.17655571635311</v>
      </c>
      <c r="L56" s="39">
        <v>10.8</v>
      </c>
      <c r="M56" s="39"/>
      <c r="N56" s="39">
        <v>11</v>
      </c>
      <c r="O56" s="43"/>
    </row>
    <row r="57" spans="1:15" ht="14.25">
      <c r="A57" s="22" t="s">
        <v>7</v>
      </c>
      <c r="B57" s="22"/>
      <c r="C57" s="44">
        <v>2</v>
      </c>
      <c r="D57" s="44">
        <v>1.9</v>
      </c>
      <c r="E57" s="45">
        <v>2.1</v>
      </c>
      <c r="F57" s="55" t="s">
        <v>50</v>
      </c>
      <c r="G57" s="55" t="s">
        <v>50</v>
      </c>
      <c r="H57" s="55" t="s">
        <v>50</v>
      </c>
      <c r="I57" s="55" t="s">
        <v>50</v>
      </c>
      <c r="J57" s="55" t="s">
        <v>50</v>
      </c>
      <c r="K57" s="46">
        <v>2.5</v>
      </c>
      <c r="L57" s="46">
        <v>2.7</v>
      </c>
      <c r="M57" s="46"/>
      <c r="N57" s="46">
        <v>2.6</v>
      </c>
      <c r="O57" s="43"/>
    </row>
    <row r="58" spans="1:8" ht="12.75" hidden="1">
      <c r="A58" s="17" t="s">
        <v>8</v>
      </c>
      <c r="C58" s="40">
        <v>77</v>
      </c>
      <c r="D58" s="40">
        <v>72.7</v>
      </c>
      <c r="E58" s="36">
        <v>79.8</v>
      </c>
      <c r="F58" s="36">
        <v>95.4</v>
      </c>
      <c r="G58" s="36">
        <v>91.9</v>
      </c>
      <c r="H58" s="47" t="s">
        <v>30</v>
      </c>
    </row>
    <row r="59" spans="1:9" ht="12.75" hidden="1">
      <c r="A59" s="22" t="s">
        <v>9</v>
      </c>
      <c r="B59" s="22"/>
      <c r="C59" s="44">
        <v>22.4</v>
      </c>
      <c r="D59" s="44">
        <v>21.3</v>
      </c>
      <c r="E59" s="45">
        <v>19.6</v>
      </c>
      <c r="F59" s="45">
        <v>19.4</v>
      </c>
      <c r="G59" s="45">
        <v>17.6</v>
      </c>
      <c r="H59" s="48" t="s">
        <v>30</v>
      </c>
      <c r="I59" s="49" t="s">
        <v>30</v>
      </c>
    </row>
    <row r="61" ht="12.75">
      <c r="A61" s="1" t="s">
        <v>47</v>
      </c>
    </row>
    <row r="62" ht="14.25">
      <c r="A62" s="5" t="s">
        <v>54</v>
      </c>
    </row>
    <row r="63" ht="12.75">
      <c r="A63" s="51" t="s">
        <v>55</v>
      </c>
    </row>
    <row r="64" ht="14.25">
      <c r="A64" s="5" t="s">
        <v>45</v>
      </c>
    </row>
    <row r="65" ht="14.25">
      <c r="A65" s="5" t="s">
        <v>56</v>
      </c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spans="1:15" ht="9" customHeight="1">
      <c r="A73" s="12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2.75">
      <c r="A74" s="101" t="s">
        <v>31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50"/>
    </row>
  </sheetData>
  <sheetProtection/>
  <mergeCells count="1">
    <mergeCell ref="A74:N74"/>
  </mergeCells>
  <printOptions horizontalCentered="1"/>
  <pageMargins left="0.87" right="0.84" top="0.84" bottom="0.84" header="0.5" footer="0.5"/>
  <pageSetup horizontalDpi="600" verticalDpi="600" orientation="portrait" scale="71" r:id="rId3"/>
  <legacyDrawing r:id="rId2"/>
  <oleObjects>
    <oleObject progId="MSPhotoEd.3" shapeId="6739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AA243"/>
  <sheetViews>
    <sheetView tabSelected="1" zoomScaleSheetLayoutView="100" zoomScalePageLayoutView="0" workbookViewId="0" topLeftCell="A9">
      <selection activeCell="J11" sqref="J11"/>
    </sheetView>
  </sheetViews>
  <sheetFormatPr defaultColWidth="9.140625" defaultRowHeight="12.75"/>
  <cols>
    <col min="1" max="1" width="9.140625" style="63" customWidth="1"/>
    <col min="2" max="2" width="50.140625" style="63" customWidth="1"/>
    <col min="3" max="4" width="11.28125" style="63" customWidth="1"/>
    <col min="5" max="5" width="11.00390625" style="63" customWidth="1"/>
    <col min="6" max="6" width="11.8515625" style="63" customWidth="1"/>
    <col min="7" max="7" width="11.28125" style="63" customWidth="1"/>
    <col min="8" max="8" width="3.28125" style="63" customWidth="1"/>
    <col min="9" max="9" width="11.28125" style="94" customWidth="1"/>
    <col min="10" max="10" width="8.8515625" style="94" customWidth="1"/>
    <col min="11" max="11" width="11.7109375" style="94" customWidth="1"/>
    <col min="12" max="12" width="12.8515625" style="94" customWidth="1"/>
    <col min="13" max="13" width="13.28125" style="94" customWidth="1"/>
    <col min="14" max="14" width="12.8515625" style="94" bestFit="1" customWidth="1"/>
    <col min="15" max="18" width="10.28125" style="94" bestFit="1" customWidth="1"/>
    <col min="19" max="21" width="9.140625" style="94" customWidth="1"/>
    <col min="22" max="16384" width="9.140625" style="9" customWidth="1"/>
  </cols>
  <sheetData>
    <row r="1" spans="9:21" s="63" customFormat="1" ht="12.75"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9:21" s="63" customFormat="1" ht="12.75"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7:21" s="63" customFormat="1" ht="15.75">
      <c r="G3" s="95" t="s">
        <v>70</v>
      </c>
      <c r="H3" s="95"/>
      <c r="I3" s="103"/>
      <c r="J3" s="10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3:21" s="63" customFormat="1" ht="9" customHeight="1">
      <c r="C4" s="96"/>
      <c r="D4" s="96"/>
      <c r="E4" s="96"/>
      <c r="F4" s="96"/>
      <c r="G4" s="96"/>
      <c r="H4" s="96"/>
      <c r="I4" s="105"/>
      <c r="J4" s="105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9:21" s="63" customFormat="1" ht="9" customHeight="1"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9:21" s="63" customFormat="1" ht="9" customHeight="1"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9:21" s="63" customFormat="1" ht="9" customHeight="1"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2:21" s="61" customFormat="1" ht="16.5" customHeight="1">
      <c r="B8" s="60" t="s">
        <v>0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2:21" s="61" customFormat="1" ht="10.5" customHeight="1" thickBot="1">
      <c r="B9" s="62"/>
      <c r="C9" s="62"/>
      <c r="D9" s="62"/>
      <c r="E9" s="62"/>
      <c r="F9" s="62"/>
      <c r="G9" s="62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3:21" s="63" customFormat="1" ht="12.75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2:21" s="63" customFormat="1" ht="12.75">
      <c r="B11" s="61" t="s">
        <v>18</v>
      </c>
      <c r="C11" s="65" t="s">
        <v>13</v>
      </c>
      <c r="D11" s="65" t="s">
        <v>15</v>
      </c>
      <c r="E11" s="65" t="s">
        <v>13</v>
      </c>
      <c r="F11" s="65" t="s">
        <v>17</v>
      </c>
      <c r="G11" s="65"/>
      <c r="H11" s="65"/>
      <c r="I11" s="97"/>
      <c r="J11" s="64"/>
      <c r="K11" s="73"/>
      <c r="L11" s="73"/>
      <c r="M11" s="73"/>
      <c r="N11" s="73"/>
      <c r="O11" s="64"/>
      <c r="P11" s="64"/>
      <c r="Q11" s="64"/>
      <c r="R11" s="64"/>
      <c r="S11" s="64"/>
      <c r="T11" s="64"/>
      <c r="U11" s="64"/>
    </row>
    <row r="12" spans="2:21" s="63" customFormat="1" ht="12.75">
      <c r="B12" s="61"/>
      <c r="C12" s="65" t="s">
        <v>14</v>
      </c>
      <c r="D12" s="65" t="s">
        <v>13</v>
      </c>
      <c r="E12" s="65" t="s">
        <v>16</v>
      </c>
      <c r="F12" s="65" t="s">
        <v>13</v>
      </c>
      <c r="G12" s="65"/>
      <c r="H12" s="65"/>
      <c r="I12" s="97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2:21" s="63" customFormat="1" ht="12.75">
      <c r="B13" s="66"/>
      <c r="C13" s="68"/>
      <c r="D13" s="68"/>
      <c r="E13" s="68"/>
      <c r="F13" s="68"/>
      <c r="G13" s="68"/>
      <c r="H13" s="97"/>
      <c r="I13" s="97"/>
      <c r="J13" s="97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2:21" s="63" customFormat="1" ht="12.75">
      <c r="B14" s="69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2:21" s="63" customFormat="1" ht="12.75">
      <c r="B15" s="64" t="s">
        <v>10</v>
      </c>
      <c r="C15" s="70">
        <f>SUM(D15:F15)</f>
        <v>93.00000000000001</v>
      </c>
      <c r="D15" s="70">
        <v>69.4</v>
      </c>
      <c r="E15" s="70">
        <v>14.9</v>
      </c>
      <c r="F15" s="70">
        <v>8.7</v>
      </c>
      <c r="G15" s="70"/>
      <c r="H15" s="70"/>
      <c r="I15" s="70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2:21" s="63" customFormat="1" ht="12.75">
      <c r="B16" s="64" t="s">
        <v>11</v>
      </c>
      <c r="C16" s="70">
        <f>SUM(D16:F16)</f>
        <v>9</v>
      </c>
      <c r="D16" s="70">
        <v>6.6</v>
      </c>
      <c r="E16" s="70">
        <v>0.1</v>
      </c>
      <c r="F16" s="70">
        <v>2.3</v>
      </c>
      <c r="G16" s="70"/>
      <c r="H16" s="70"/>
      <c r="I16" s="70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2:21" s="63" customFormat="1" ht="12.75">
      <c r="B17" s="64" t="s">
        <v>12</v>
      </c>
      <c r="C17" s="70">
        <f>SUM(D17:F17)</f>
        <v>102</v>
      </c>
      <c r="D17" s="70">
        <f>D15+D16</f>
        <v>76</v>
      </c>
      <c r="E17" s="70">
        <f>E15+E16</f>
        <v>15</v>
      </c>
      <c r="F17" s="70">
        <f>F15+F16</f>
        <v>11</v>
      </c>
      <c r="G17" s="70"/>
      <c r="H17" s="70"/>
      <c r="I17" s="70"/>
      <c r="J17" s="64"/>
      <c r="K17" s="106"/>
      <c r="L17" s="106"/>
      <c r="M17" s="106"/>
      <c r="N17" s="106"/>
      <c r="O17" s="106"/>
      <c r="P17" s="64"/>
      <c r="Q17" s="64"/>
      <c r="R17" s="64"/>
      <c r="S17" s="64"/>
      <c r="T17" s="64"/>
      <c r="U17" s="64"/>
    </row>
    <row r="18" spans="2:21" s="63" customFormat="1" ht="12.75">
      <c r="B18" s="64"/>
      <c r="C18" s="70"/>
      <c r="D18" s="70"/>
      <c r="E18" s="70"/>
      <c r="F18" s="70"/>
      <c r="G18" s="70"/>
      <c r="H18" s="70"/>
      <c r="I18" s="70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2:21" s="63" customFormat="1" ht="12.75">
      <c r="B19" s="64" t="s">
        <v>48</v>
      </c>
      <c r="C19" s="70">
        <f>SUM(D19:F19)</f>
        <v>264.1</v>
      </c>
      <c r="D19" s="70">
        <v>196.8</v>
      </c>
      <c r="E19" s="70">
        <v>38.8</v>
      </c>
      <c r="F19" s="70">
        <v>28.5</v>
      </c>
      <c r="G19" s="70"/>
      <c r="H19" s="70"/>
      <c r="I19" s="70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2:21" s="63" customFormat="1" ht="12.7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2:21" s="63" customFormat="1" ht="12.75">
      <c r="B21" s="66" t="s">
        <v>24</v>
      </c>
      <c r="C21" s="67"/>
      <c r="D21" s="67"/>
      <c r="E21" s="67"/>
      <c r="F21" s="67"/>
      <c r="G21" s="67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2:21" s="63" customFormat="1" ht="12.75">
      <c r="B22" s="60"/>
      <c r="C22" s="64"/>
      <c r="D22" s="64"/>
      <c r="E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2:21" s="63" customFormat="1" ht="12.75">
      <c r="B23" s="61" t="s">
        <v>23</v>
      </c>
      <c r="C23" s="61">
        <v>2007</v>
      </c>
      <c r="D23" s="61">
        <v>2008</v>
      </c>
      <c r="E23" s="61">
        <v>2009</v>
      </c>
      <c r="F23" s="61">
        <v>2010</v>
      </c>
      <c r="G23" s="61">
        <v>2011</v>
      </c>
      <c r="H23" s="61"/>
      <c r="I23" s="60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9:21" s="63" customFormat="1" ht="12.75">
      <c r="I24" s="64"/>
      <c r="J24" s="64"/>
      <c r="K24" s="64"/>
      <c r="L24" s="64"/>
      <c r="M24" s="77"/>
      <c r="N24" s="64"/>
      <c r="O24" s="64"/>
      <c r="P24" s="64"/>
      <c r="Q24" s="64"/>
      <c r="R24" s="64"/>
      <c r="S24" s="64"/>
      <c r="T24" s="64"/>
      <c r="U24" s="64"/>
    </row>
    <row r="25" spans="2:21" s="63" customFormat="1" ht="12.75">
      <c r="B25" s="63" t="s">
        <v>22</v>
      </c>
      <c r="C25" s="73">
        <v>54986</v>
      </c>
      <c r="D25" s="73">
        <v>57009</v>
      </c>
      <c r="E25" s="74">
        <v>56005</v>
      </c>
      <c r="F25" s="74">
        <v>55036</v>
      </c>
      <c r="G25" s="74">
        <v>55517</v>
      </c>
      <c r="H25" s="74"/>
      <c r="I25" s="73"/>
      <c r="J25" s="73"/>
      <c r="K25" s="64"/>
      <c r="L25" s="64"/>
      <c r="M25" s="77"/>
      <c r="N25" s="64"/>
      <c r="O25" s="64"/>
      <c r="P25" s="64"/>
      <c r="Q25" s="64"/>
      <c r="R25" s="64"/>
      <c r="S25" s="64"/>
      <c r="T25" s="64"/>
      <c r="U25" s="64"/>
    </row>
    <row r="26" spans="2:21" s="63" customFormat="1" ht="12.75">
      <c r="B26" s="63" t="s">
        <v>6</v>
      </c>
      <c r="C26" s="75">
        <v>3.41</v>
      </c>
      <c r="D26" s="75">
        <v>3.66</v>
      </c>
      <c r="E26" s="76">
        <f>((E25-D25)/D25*100)</f>
        <v>-1.7611254363346138</v>
      </c>
      <c r="F26" s="76">
        <f>((F25-E25)/E25*100)</f>
        <v>-1.7302026604767433</v>
      </c>
      <c r="G26" s="76">
        <f>((G25-F25)/F25*100)</f>
        <v>0.8739733992295952</v>
      </c>
      <c r="H26" s="76"/>
      <c r="I26" s="107"/>
      <c r="J26" s="77"/>
      <c r="K26" s="64"/>
      <c r="L26" s="64"/>
      <c r="M26" s="77"/>
      <c r="N26" s="64"/>
      <c r="O26" s="64"/>
      <c r="P26" s="64"/>
      <c r="Q26" s="64"/>
      <c r="R26" s="64"/>
      <c r="S26" s="64"/>
      <c r="T26" s="64"/>
      <c r="U26" s="64"/>
    </row>
    <row r="27" spans="2:21" s="63" customFormat="1" ht="12.75">
      <c r="B27" s="63" t="s">
        <v>5</v>
      </c>
      <c r="C27" s="74">
        <f>+K53</f>
        <v>0</v>
      </c>
      <c r="D27" s="74">
        <f>+K54</f>
        <v>0</v>
      </c>
      <c r="E27" s="74">
        <f>+K55</f>
        <v>0</v>
      </c>
      <c r="F27" s="74">
        <v>56</v>
      </c>
      <c r="G27" s="74">
        <v>56.4</v>
      </c>
      <c r="H27" s="74"/>
      <c r="I27" s="73"/>
      <c r="J27" s="73"/>
      <c r="K27" s="64"/>
      <c r="L27" s="64"/>
      <c r="M27" s="77"/>
      <c r="N27" s="64"/>
      <c r="O27" s="64"/>
      <c r="P27" s="64"/>
      <c r="Q27" s="64"/>
      <c r="R27" s="64"/>
      <c r="S27" s="64"/>
      <c r="T27" s="64"/>
      <c r="U27" s="64"/>
    </row>
    <row r="28" spans="2:21" s="63" customFormat="1" ht="12.75">
      <c r="B28" s="64" t="s">
        <v>41</v>
      </c>
      <c r="C28" s="73">
        <v>10.8</v>
      </c>
      <c r="D28" s="73">
        <v>11</v>
      </c>
      <c r="E28" s="73">
        <v>11</v>
      </c>
      <c r="F28" s="73">
        <v>11</v>
      </c>
      <c r="G28" s="78">
        <v>11</v>
      </c>
      <c r="H28" s="78"/>
      <c r="I28" s="108"/>
      <c r="J28" s="77"/>
      <c r="K28" s="64"/>
      <c r="L28" s="64"/>
      <c r="M28" s="77"/>
      <c r="N28" s="64"/>
      <c r="O28" s="64"/>
      <c r="P28" s="64"/>
      <c r="Q28" s="64"/>
      <c r="R28" s="64"/>
      <c r="S28" s="64"/>
      <c r="T28" s="64"/>
      <c r="U28" s="64"/>
    </row>
    <row r="29" spans="2:21" s="63" customFormat="1" ht="14.25">
      <c r="B29" s="64" t="s">
        <v>7</v>
      </c>
      <c r="C29" s="77">
        <v>2.7</v>
      </c>
      <c r="D29" s="77">
        <v>2.6</v>
      </c>
      <c r="E29" s="77">
        <v>2.568616180485702</v>
      </c>
      <c r="F29" s="79">
        <v>3.088405610603526</v>
      </c>
      <c r="G29" s="79">
        <v>3.4</v>
      </c>
      <c r="H29" s="98"/>
      <c r="I29" s="109"/>
      <c r="J29" s="77"/>
      <c r="K29" s="64"/>
      <c r="L29" s="64"/>
      <c r="M29" s="77"/>
      <c r="N29" s="64"/>
      <c r="O29" s="64"/>
      <c r="P29" s="64"/>
      <c r="Q29" s="64"/>
      <c r="R29" s="64"/>
      <c r="S29" s="64"/>
      <c r="T29" s="64"/>
      <c r="U29" s="64"/>
    </row>
    <row r="30" spans="9:21" s="63" customFormat="1" ht="12.75"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2:21" s="63" customFormat="1" ht="12.75">
      <c r="B31" s="61" t="s">
        <v>26</v>
      </c>
      <c r="I31" s="64"/>
      <c r="J31" s="60"/>
      <c r="K31" s="64"/>
      <c r="L31" s="64"/>
      <c r="M31" s="110"/>
      <c r="N31" s="111"/>
      <c r="O31" s="111"/>
      <c r="P31" s="111"/>
      <c r="Q31" s="111"/>
      <c r="R31" s="111"/>
      <c r="S31" s="111"/>
      <c r="T31" s="111"/>
      <c r="U31" s="64"/>
    </row>
    <row r="32" spans="9:21" s="63" customFormat="1" ht="12.75">
      <c r="I32" s="64"/>
      <c r="J32" s="64"/>
      <c r="K32" s="64"/>
      <c r="L32" s="64"/>
      <c r="M32" s="110"/>
      <c r="N32" s="64"/>
      <c r="O32" s="64"/>
      <c r="P32" s="64"/>
      <c r="Q32" s="64"/>
      <c r="R32" s="64"/>
      <c r="S32" s="64"/>
      <c r="T32" s="64"/>
      <c r="U32" s="64"/>
    </row>
    <row r="33" spans="2:21" s="63" customFormat="1" ht="12.75">
      <c r="B33" s="80" t="s">
        <v>64</v>
      </c>
      <c r="C33" s="74">
        <v>2637.056</v>
      </c>
      <c r="D33" s="74">
        <v>2661.496</v>
      </c>
      <c r="E33" s="74">
        <v>2510.096</v>
      </c>
      <c r="F33" s="74">
        <v>2411.1956</v>
      </c>
      <c r="G33" s="74">
        <v>2469.4</v>
      </c>
      <c r="H33" s="74"/>
      <c r="I33" s="73"/>
      <c r="J33" s="70"/>
      <c r="K33" s="64"/>
      <c r="L33" s="64"/>
      <c r="M33" s="110"/>
      <c r="N33" s="64"/>
      <c r="O33" s="64"/>
      <c r="P33" s="64"/>
      <c r="Q33" s="64"/>
      <c r="R33" s="64"/>
      <c r="S33" s="64"/>
      <c r="T33" s="64"/>
      <c r="U33" s="64"/>
    </row>
    <row r="34" spans="2:21" s="99" customFormat="1" ht="12.75">
      <c r="B34" s="80" t="s">
        <v>66</v>
      </c>
      <c r="C34" s="82">
        <v>4.3</v>
      </c>
      <c r="D34" s="83">
        <v>-0.4</v>
      </c>
      <c r="E34" s="83">
        <v>-6.9</v>
      </c>
      <c r="F34" s="83">
        <v>-3.4</v>
      </c>
      <c r="G34" s="83">
        <v>1.1</v>
      </c>
      <c r="H34" s="83"/>
      <c r="I34" s="112"/>
      <c r="J34" s="113"/>
      <c r="K34" s="114"/>
      <c r="L34" s="114"/>
      <c r="M34" s="115"/>
      <c r="N34" s="114"/>
      <c r="O34" s="114"/>
      <c r="P34" s="114"/>
      <c r="Q34" s="114"/>
      <c r="R34" s="114"/>
      <c r="S34" s="114"/>
      <c r="T34" s="114"/>
      <c r="U34" s="114"/>
    </row>
    <row r="35" spans="2:21" s="63" customFormat="1" ht="14.25">
      <c r="B35" s="80" t="s">
        <v>65</v>
      </c>
      <c r="C35" s="74">
        <v>48744.103512014786</v>
      </c>
      <c r="D35" s="74">
        <v>47528.41172899033</v>
      </c>
      <c r="E35" s="74">
        <v>44551.853889707316</v>
      </c>
      <c r="F35" s="74">
        <v>43559.5548650504</v>
      </c>
      <c r="G35" s="74">
        <v>44657</v>
      </c>
      <c r="H35" s="74"/>
      <c r="I35" s="73"/>
      <c r="J35" s="116"/>
      <c r="K35" s="73"/>
      <c r="L35" s="73"/>
      <c r="M35" s="117"/>
      <c r="N35" s="73"/>
      <c r="O35" s="73"/>
      <c r="P35" s="73"/>
      <c r="Q35" s="73"/>
      <c r="R35" s="73"/>
      <c r="S35" s="64"/>
      <c r="T35" s="64"/>
      <c r="U35" s="64"/>
    </row>
    <row r="36" spans="2:21" s="63" customFormat="1" ht="12.75">
      <c r="B36" s="63" t="s">
        <v>1</v>
      </c>
      <c r="C36" s="72">
        <v>35081</v>
      </c>
      <c r="D36" s="72">
        <v>37450</v>
      </c>
      <c r="E36" s="72">
        <v>35958</v>
      </c>
      <c r="F36" s="84">
        <v>34983</v>
      </c>
      <c r="G36" s="81">
        <v>35267</v>
      </c>
      <c r="H36" s="81"/>
      <c r="I36" s="118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2:21" s="63" customFormat="1" ht="12.75">
      <c r="B37" s="85" t="s">
        <v>2</v>
      </c>
      <c r="C37" s="71">
        <v>3.8</v>
      </c>
      <c r="D37" s="71">
        <v>4</v>
      </c>
      <c r="E37" s="86">
        <v>6</v>
      </c>
      <c r="F37" s="87">
        <v>6.2</v>
      </c>
      <c r="G37" s="88">
        <v>6.3</v>
      </c>
      <c r="H37" s="88"/>
      <c r="I37" s="119"/>
      <c r="J37" s="70"/>
      <c r="K37" s="73"/>
      <c r="L37" s="73"/>
      <c r="M37" s="73"/>
      <c r="N37" s="73"/>
      <c r="O37" s="73"/>
      <c r="P37" s="73"/>
      <c r="Q37" s="73"/>
      <c r="R37" s="73"/>
      <c r="S37" s="64"/>
      <c r="T37" s="64"/>
      <c r="U37" s="64"/>
    </row>
    <row r="38" spans="2:21" s="63" customFormat="1" ht="12.75">
      <c r="B38" s="63" t="s">
        <v>59</v>
      </c>
      <c r="C38" s="86">
        <v>96.175</v>
      </c>
      <c r="D38" s="86">
        <v>100.14705000000001</v>
      </c>
      <c r="E38" s="63">
        <v>98.6</v>
      </c>
      <c r="F38" s="88">
        <v>98.9</v>
      </c>
      <c r="G38" s="88">
        <v>100.2</v>
      </c>
      <c r="H38" s="88"/>
      <c r="I38" s="119"/>
      <c r="J38" s="111"/>
      <c r="K38" s="73"/>
      <c r="L38" s="73"/>
      <c r="M38" s="73"/>
      <c r="N38" s="73"/>
      <c r="O38" s="73"/>
      <c r="P38" s="73"/>
      <c r="Q38" s="73"/>
      <c r="R38" s="73"/>
      <c r="S38" s="64"/>
      <c r="T38" s="64"/>
      <c r="U38" s="64"/>
    </row>
    <row r="39" spans="2:21" s="63" customFormat="1" ht="12.75">
      <c r="B39" s="85" t="s">
        <v>29</v>
      </c>
      <c r="C39" s="71">
        <v>2.9</v>
      </c>
      <c r="D39" s="71">
        <v>4.1</v>
      </c>
      <c r="E39" s="89">
        <v>-1.5</v>
      </c>
      <c r="F39" s="82">
        <v>0.3</v>
      </c>
      <c r="G39" s="82">
        <v>1.3</v>
      </c>
      <c r="H39" s="82"/>
      <c r="I39" s="120"/>
      <c r="J39" s="70"/>
      <c r="K39" s="70"/>
      <c r="L39" s="70"/>
      <c r="M39" s="70"/>
      <c r="N39" s="70"/>
      <c r="O39" s="70"/>
      <c r="P39" s="64"/>
      <c r="Q39" s="64"/>
      <c r="R39" s="64"/>
      <c r="S39" s="64"/>
      <c r="T39" s="64"/>
      <c r="U39" s="64"/>
    </row>
    <row r="40" spans="2:21" s="63" customFormat="1" ht="12.75">
      <c r="B40" s="80" t="s">
        <v>67</v>
      </c>
      <c r="C40" s="71">
        <v>860</v>
      </c>
      <c r="D40" s="71">
        <v>879.41644172</v>
      </c>
      <c r="E40" s="71">
        <v>735.9</v>
      </c>
      <c r="F40" s="71">
        <v>688.3</v>
      </c>
      <c r="G40" s="71">
        <v>762</v>
      </c>
      <c r="H40" s="71"/>
      <c r="I40" s="70"/>
      <c r="J40" s="70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2:21" s="63" customFormat="1" ht="12.75">
      <c r="B41" s="80" t="s">
        <v>68</v>
      </c>
      <c r="C41" s="71">
        <v>17.9</v>
      </c>
      <c r="D41" s="71">
        <v>12.4</v>
      </c>
      <c r="E41" s="86">
        <v>16</v>
      </c>
      <c r="F41" s="71">
        <v>11.1</v>
      </c>
      <c r="G41" s="71">
        <v>18.1</v>
      </c>
      <c r="H41" s="71"/>
      <c r="I41" s="70"/>
      <c r="J41" s="70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2:21" s="63" customFormat="1" ht="12.75" hidden="1">
      <c r="B42" s="63" t="s">
        <v>60</v>
      </c>
      <c r="C42" s="71">
        <v>513</v>
      </c>
      <c r="D42" s="71">
        <v>522.2</v>
      </c>
      <c r="E42" s="71">
        <v>470.641</v>
      </c>
      <c r="F42" s="86">
        <f>('[1].01'!$C$43)/1000</f>
        <v>515.754</v>
      </c>
      <c r="G42" s="86"/>
      <c r="H42" s="86"/>
      <c r="I42" s="111"/>
      <c r="J42" s="70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2:21" s="63" customFormat="1" ht="12.75">
      <c r="B43" s="80" t="s">
        <v>60</v>
      </c>
      <c r="C43" s="71">
        <v>513</v>
      </c>
      <c r="D43" s="71">
        <v>522.2</v>
      </c>
      <c r="E43" s="71">
        <v>470.6</v>
      </c>
      <c r="F43" s="86">
        <v>515.7</v>
      </c>
      <c r="G43" s="86">
        <v>549.9</v>
      </c>
      <c r="H43" s="86"/>
      <c r="I43" s="111"/>
      <c r="J43" s="70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2:21" s="63" customFormat="1" ht="12.75" hidden="1">
      <c r="B44" s="63" t="s">
        <v>61</v>
      </c>
      <c r="C44" s="71">
        <v>404.821</v>
      </c>
      <c r="D44" s="71">
        <v>451.787</v>
      </c>
      <c r="E44" s="71">
        <v>452.663</v>
      </c>
      <c r="F44" s="86">
        <f>('[1].01'!$G$43)/1000</f>
        <v>454.358</v>
      </c>
      <c r="G44" s="86"/>
      <c r="H44" s="86"/>
      <c r="I44" s="111"/>
      <c r="J44" s="70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2:21" s="63" customFormat="1" ht="12.75">
      <c r="B45" s="90" t="s">
        <v>35</v>
      </c>
      <c r="C45" s="71">
        <v>551.989</v>
      </c>
      <c r="D45" s="71">
        <v>653.328</v>
      </c>
      <c r="E45" s="71">
        <v>619.968</v>
      </c>
      <c r="F45" s="86">
        <f>('[1].01'!$K$43)/1000</f>
        <v>578.161</v>
      </c>
      <c r="G45" s="86">
        <v>622.1</v>
      </c>
      <c r="H45" s="86"/>
      <c r="I45" s="111"/>
      <c r="J45" s="70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2:21" s="63" customFormat="1" ht="12.75">
      <c r="B46" s="80" t="s">
        <v>27</v>
      </c>
      <c r="C46" s="71">
        <v>81.932</v>
      </c>
      <c r="D46" s="71">
        <v>83.7</v>
      </c>
      <c r="E46" s="71">
        <v>87.415</v>
      </c>
      <c r="F46" s="86">
        <f>('[2].03'!$AM$30)/1000</f>
        <v>85.19120999999998</v>
      </c>
      <c r="G46" s="86">
        <v>89.7</v>
      </c>
      <c r="H46" s="86"/>
      <c r="I46" s="111"/>
      <c r="J46" s="70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2:21" s="63" customFormat="1" ht="14.25" hidden="1">
      <c r="B47" s="63" t="s">
        <v>40</v>
      </c>
      <c r="C47" s="71">
        <v>321.8451033333333</v>
      </c>
      <c r="D47" s="71">
        <v>334.43274333333335</v>
      </c>
      <c r="E47" s="71">
        <f>('[2].03'!$AK$13)/1000</f>
        <v>342.022377</v>
      </c>
      <c r="F47" s="86">
        <f>('[2].03'!$AM$13)/1000</f>
        <v>384.08921</v>
      </c>
      <c r="G47" s="86">
        <v>327.4</v>
      </c>
      <c r="H47" s="86"/>
      <c r="I47" s="111"/>
      <c r="J47" s="70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2:21" s="63" customFormat="1" ht="15.75" customHeight="1">
      <c r="B48" s="93" t="s">
        <v>69</v>
      </c>
      <c r="C48" s="71">
        <v>2069.4058333333337</v>
      </c>
      <c r="D48" s="71">
        <v>2437.4925000000003</v>
      </c>
      <c r="E48" s="71">
        <v>2598.1433333333334</v>
      </c>
      <c r="F48" s="86">
        <v>2729.273333333333</v>
      </c>
      <c r="G48" s="86">
        <v>2724.3</v>
      </c>
      <c r="H48" s="86"/>
      <c r="I48" s="111"/>
      <c r="J48" s="70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2:21" s="63" customFormat="1" ht="12.75">
      <c r="B49" s="80" t="s">
        <v>25</v>
      </c>
      <c r="C49" s="71">
        <v>8.02</v>
      </c>
      <c r="D49" s="71">
        <v>4.91</v>
      </c>
      <c r="E49" s="71">
        <v>3.25</v>
      </c>
      <c r="F49" s="86">
        <v>3.25</v>
      </c>
      <c r="G49" s="86">
        <v>3.25</v>
      </c>
      <c r="H49" s="86"/>
      <c r="I49" s="111"/>
      <c r="J49" s="70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2:21" s="63" customFormat="1" ht="14.25">
      <c r="B50" s="90" t="s">
        <v>53</v>
      </c>
      <c r="C50" s="72">
        <v>419</v>
      </c>
      <c r="D50" s="72">
        <v>419</v>
      </c>
      <c r="E50" s="72">
        <v>404</v>
      </c>
      <c r="F50" s="78">
        <f>'[2].01'!$H$57</f>
        <v>371</v>
      </c>
      <c r="G50" s="78">
        <v>358</v>
      </c>
      <c r="H50" s="78"/>
      <c r="I50" s="108"/>
      <c r="J50" s="70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</row>
    <row r="51" spans="2:21" s="63" customFormat="1" ht="12.75">
      <c r="B51" s="63" t="s">
        <v>43</v>
      </c>
      <c r="C51" s="72">
        <v>9413</v>
      </c>
      <c r="D51" s="72">
        <v>9870</v>
      </c>
      <c r="E51" s="72">
        <v>9523</v>
      </c>
      <c r="F51" s="72">
        <f>'[2].11'!$S$18</f>
        <v>9438</v>
      </c>
      <c r="G51" s="72">
        <v>9258</v>
      </c>
      <c r="H51" s="72"/>
      <c r="I51" s="121"/>
      <c r="J51" s="70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2:21" s="63" customFormat="1" ht="12.75">
      <c r="B52" s="63" t="s">
        <v>42</v>
      </c>
      <c r="C52" s="72">
        <v>87109</v>
      </c>
      <c r="D52" s="72">
        <v>93693</v>
      </c>
      <c r="E52" s="72">
        <v>92867</v>
      </c>
      <c r="F52" s="72">
        <f>'[2].08'!$H$51</f>
        <v>91206</v>
      </c>
      <c r="G52" s="72">
        <v>92664</v>
      </c>
      <c r="H52" s="72"/>
      <c r="I52" s="121"/>
      <c r="J52" s="70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2:21" s="63" customFormat="1" ht="12.75">
      <c r="B53" s="63" t="s">
        <v>4</v>
      </c>
      <c r="C53" s="72">
        <v>793</v>
      </c>
      <c r="D53" s="72">
        <v>805</v>
      </c>
      <c r="E53" s="63">
        <f>780+27</f>
        <v>807</v>
      </c>
      <c r="F53" s="63">
        <f>738+30</f>
        <v>768</v>
      </c>
      <c r="G53" s="63">
        <f>739+27</f>
        <v>766</v>
      </c>
      <c r="I53" s="64"/>
      <c r="J53" s="70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2:21" s="63" customFormat="1" ht="12.75">
      <c r="B54" s="63" t="s">
        <v>20</v>
      </c>
      <c r="C54" s="71">
        <v>291.5</v>
      </c>
      <c r="D54" s="71">
        <v>302.9</v>
      </c>
      <c r="E54" s="71">
        <v>272</v>
      </c>
      <c r="F54" s="86">
        <f>'[3].01'!$D$57</f>
        <v>288.272</v>
      </c>
      <c r="G54" s="86">
        <v>309.1</v>
      </c>
      <c r="H54" s="86"/>
      <c r="I54" s="111"/>
      <c r="J54" s="70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2:21" s="63" customFormat="1" ht="12.75">
      <c r="B55" s="63" t="s">
        <v>21</v>
      </c>
      <c r="C55" s="71">
        <v>1715.7</v>
      </c>
      <c r="D55" s="71">
        <v>1553.1</v>
      </c>
      <c r="E55" s="71">
        <v>1520.4</v>
      </c>
      <c r="F55" s="71">
        <f>'[3].01'!$G$57</f>
        <v>1597.838</v>
      </c>
      <c r="G55" s="71">
        <v>1401.5</v>
      </c>
      <c r="H55" s="71"/>
      <c r="I55" s="70"/>
      <c r="J55" s="70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2:21" s="63" customFormat="1" ht="12.75">
      <c r="B56" s="63" t="s">
        <v>44</v>
      </c>
      <c r="C56" s="71">
        <v>505.1</v>
      </c>
      <c r="D56" s="71">
        <v>508.8</v>
      </c>
      <c r="E56" s="86">
        <v>434.217</v>
      </c>
      <c r="F56" s="86">
        <v>330.548</v>
      </c>
      <c r="G56" s="86">
        <v>251.5</v>
      </c>
      <c r="H56" s="86"/>
      <c r="I56" s="111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2:21" s="63" customFormat="1" ht="12.75">
      <c r="B57" s="63" t="s">
        <v>28</v>
      </c>
      <c r="C57" s="71">
        <v>545.5</v>
      </c>
      <c r="D57" s="71">
        <v>558.1</v>
      </c>
      <c r="E57" s="71">
        <v>397</v>
      </c>
      <c r="F57" s="86">
        <f>'[4].09'!$AJ$15</f>
        <v>307.237155</v>
      </c>
      <c r="G57" s="86">
        <v>632.1</v>
      </c>
      <c r="H57" s="86"/>
      <c r="I57" s="111"/>
      <c r="J57" s="70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2:21" s="63" customFormat="1" ht="12.75">
      <c r="B58" s="63" t="s">
        <v>36</v>
      </c>
      <c r="C58" s="72">
        <f>+N53</f>
        <v>0</v>
      </c>
      <c r="D58" s="72">
        <f>+N55</f>
        <v>0</v>
      </c>
      <c r="E58" s="72">
        <f>+N56</f>
        <v>0</v>
      </c>
      <c r="F58" s="72">
        <v>137242</v>
      </c>
      <c r="G58" s="72">
        <v>132349</v>
      </c>
      <c r="H58" s="72"/>
      <c r="I58" s="121"/>
      <c r="J58" s="122"/>
      <c r="K58" s="122"/>
      <c r="L58" s="122"/>
      <c r="M58" s="122"/>
      <c r="N58" s="122"/>
      <c r="O58" s="64"/>
      <c r="P58" s="64"/>
      <c r="Q58" s="64"/>
      <c r="R58" s="64"/>
      <c r="S58" s="64"/>
      <c r="T58" s="64"/>
      <c r="U58" s="64"/>
    </row>
    <row r="59" spans="2:21" s="63" customFormat="1" ht="12.75">
      <c r="B59" s="67"/>
      <c r="C59" s="67"/>
      <c r="D59" s="67"/>
      <c r="E59" s="67"/>
      <c r="F59" s="67"/>
      <c r="G59" s="67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2:21" s="63" customFormat="1" ht="12.75" hidden="1">
      <c r="B60" s="63" t="s">
        <v>8</v>
      </c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</row>
    <row r="61" spans="2:21" s="63" customFormat="1" ht="12.75" hidden="1">
      <c r="B61" s="67" t="s">
        <v>9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3:21" s="63" customFormat="1" ht="12.75">
      <c r="C62" s="91"/>
      <c r="D62" s="91"/>
      <c r="E62" s="91"/>
      <c r="F62" s="91"/>
      <c r="G62" s="91"/>
      <c r="H62" s="91"/>
      <c r="I62" s="110"/>
      <c r="J62" s="64"/>
      <c r="K62" s="123"/>
      <c r="L62" s="123"/>
      <c r="M62" s="123"/>
      <c r="N62" s="123"/>
      <c r="O62" s="64"/>
      <c r="P62" s="64"/>
      <c r="Q62" s="64"/>
      <c r="R62" s="64"/>
      <c r="S62" s="64"/>
      <c r="T62" s="64"/>
      <c r="U62" s="64"/>
    </row>
    <row r="63" spans="2:21" s="63" customFormat="1" ht="12.75">
      <c r="B63" s="61" t="s">
        <v>47</v>
      </c>
      <c r="C63" s="91"/>
      <c r="D63" s="91"/>
      <c r="E63" s="91"/>
      <c r="F63" s="91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2:21" s="63" customFormat="1" ht="14.25" hidden="1">
      <c r="B64" s="92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2:21" s="63" customFormat="1" ht="14.25">
      <c r="B65" s="92" t="s">
        <v>58</v>
      </c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2:21" s="63" customFormat="1" ht="14.25">
      <c r="B66" s="92" t="s">
        <v>62</v>
      </c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</row>
    <row r="67" spans="2:21" s="63" customFormat="1" ht="14.25">
      <c r="B67" s="92" t="s">
        <v>63</v>
      </c>
      <c r="I67" s="64"/>
      <c r="J67" s="64"/>
      <c r="K67" s="124"/>
      <c r="L67" s="125"/>
      <c r="M67" s="64"/>
      <c r="N67" s="64"/>
      <c r="O67" s="64"/>
      <c r="P67" s="64"/>
      <c r="Q67" s="64"/>
      <c r="R67" s="64"/>
      <c r="S67" s="64"/>
      <c r="T67" s="64"/>
      <c r="U67" s="64"/>
    </row>
    <row r="68" spans="2:21" s="63" customFormat="1" ht="14.25">
      <c r="B68" s="92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3:27" s="63" customFormat="1" ht="15.75">
      <c r="C69" s="59"/>
      <c r="D69" s="59"/>
      <c r="E69" s="59"/>
      <c r="F69" s="59"/>
      <c r="G69" s="59"/>
      <c r="H69" s="59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59"/>
      <c r="W69" s="59"/>
      <c r="X69" s="59"/>
      <c r="Y69" s="59"/>
      <c r="Z69" s="59"/>
      <c r="AA69" s="59"/>
    </row>
    <row r="70" spans="2:21" s="63" customFormat="1" ht="9" customHeight="1">
      <c r="B70" s="92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</row>
    <row r="71" spans="2:21" s="63" customFormat="1" ht="12.75">
      <c r="B71" s="102"/>
      <c r="C71" s="102"/>
      <c r="D71" s="102"/>
      <c r="E71" s="102"/>
      <c r="F71" s="102"/>
      <c r="G71" s="100"/>
      <c r="H71" s="100"/>
      <c r="I71" s="127"/>
      <c r="J71" s="128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</row>
    <row r="72" spans="9:21" s="63" customFormat="1" ht="12.75"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9:21" s="63" customFormat="1" ht="12.75"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  <row r="74" spans="9:21" s="63" customFormat="1" ht="12.75"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</row>
    <row r="75" spans="9:21" s="63" customFormat="1" ht="12.75"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</row>
    <row r="76" spans="9:21" s="63" customFormat="1" ht="12.75"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</row>
    <row r="77" spans="9:21" s="63" customFormat="1" ht="12.75"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</row>
    <row r="78" spans="9:21" s="63" customFormat="1" ht="12.75"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</row>
    <row r="79" spans="9:21" s="63" customFormat="1" ht="12.75"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</row>
    <row r="80" spans="9:21" s="63" customFormat="1" ht="12.75"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</row>
    <row r="81" spans="9:21" s="63" customFormat="1" ht="12.75"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</row>
    <row r="82" spans="9:21" s="63" customFormat="1" ht="12.75"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</row>
    <row r="83" spans="9:21" s="63" customFormat="1" ht="12.75"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</row>
    <row r="84" spans="9:21" s="63" customFormat="1" ht="12.75"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</row>
    <row r="85" spans="9:21" s="63" customFormat="1" ht="12.75"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</row>
    <row r="86" spans="9:21" s="63" customFormat="1" ht="12.75"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</row>
    <row r="87" spans="9:21" s="63" customFormat="1" ht="12.75"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</row>
    <row r="88" spans="9:21" s="63" customFormat="1" ht="12.75"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</row>
    <row r="89" spans="9:21" s="63" customFormat="1" ht="12.75"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</row>
    <row r="90" spans="9:21" s="63" customFormat="1" ht="12.75"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</row>
    <row r="91" spans="9:21" s="63" customFormat="1" ht="12.75"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</row>
    <row r="92" spans="9:21" s="63" customFormat="1" ht="12.75"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</row>
    <row r="93" spans="9:21" s="63" customFormat="1" ht="12.75"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</row>
    <row r="94" spans="9:21" s="63" customFormat="1" ht="12.75"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</row>
    <row r="95" spans="9:21" s="63" customFormat="1" ht="12.75"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</row>
    <row r="96" spans="9:21" s="63" customFormat="1" ht="12.75"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</row>
    <row r="97" spans="9:21" s="63" customFormat="1" ht="12.75"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</row>
    <row r="98" spans="9:21" s="63" customFormat="1" ht="12.75"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</row>
    <row r="99" spans="9:21" s="63" customFormat="1" ht="12.75"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</row>
    <row r="100" spans="9:21" s="63" customFormat="1" ht="12.75"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</row>
    <row r="101" spans="9:21" s="63" customFormat="1" ht="12.75"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</row>
    <row r="102" spans="9:21" s="63" customFormat="1" ht="12.75"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</row>
    <row r="103" spans="9:21" s="63" customFormat="1" ht="12.75"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</row>
    <row r="104" spans="9:21" s="63" customFormat="1" ht="12.75"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</row>
    <row r="105" spans="9:21" s="63" customFormat="1" ht="12.75"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</row>
    <row r="106" spans="9:21" s="63" customFormat="1" ht="12.75"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</row>
    <row r="107" spans="9:21" s="63" customFormat="1" ht="12.75"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</row>
    <row r="108" spans="9:21" s="63" customFormat="1" ht="12.75"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</row>
    <row r="109" spans="9:21" s="63" customFormat="1" ht="12.75"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</row>
    <row r="110" spans="9:21" s="63" customFormat="1" ht="12.75"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</row>
    <row r="111" spans="9:21" s="63" customFormat="1" ht="12.75"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</row>
    <row r="112" spans="9:21" s="63" customFormat="1" ht="12.75"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</row>
    <row r="113" spans="9:21" s="63" customFormat="1" ht="12.75"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</row>
    <row r="114" spans="9:21" s="63" customFormat="1" ht="12.75"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</row>
    <row r="115" spans="9:21" s="63" customFormat="1" ht="12.75"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</row>
    <row r="116" spans="9:21" s="63" customFormat="1" ht="12.75"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</row>
    <row r="117" spans="9:21" s="63" customFormat="1" ht="12.75"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</row>
    <row r="118" spans="9:21" s="63" customFormat="1" ht="12.75"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</row>
    <row r="119" spans="9:21" s="63" customFormat="1" ht="12.75"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</row>
    <row r="120" spans="9:21" s="63" customFormat="1" ht="12.75"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</row>
    <row r="121" spans="9:21" s="63" customFormat="1" ht="12.75"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</row>
    <row r="122" spans="9:21" s="63" customFormat="1" ht="12.75"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</row>
    <row r="123" spans="9:21" s="63" customFormat="1" ht="12.75"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</row>
    <row r="124" spans="9:21" s="63" customFormat="1" ht="12.75"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</row>
    <row r="125" spans="9:21" s="63" customFormat="1" ht="12.75"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</row>
    <row r="126" spans="9:21" s="63" customFormat="1" ht="12.75"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</row>
    <row r="127" spans="9:21" s="63" customFormat="1" ht="12.75"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</row>
    <row r="128" spans="9:21" s="63" customFormat="1" ht="12.75"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</row>
    <row r="129" spans="9:21" s="63" customFormat="1" ht="12.75"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</row>
    <row r="130" spans="9:21" s="63" customFormat="1" ht="12.75"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</row>
    <row r="131" spans="9:21" s="63" customFormat="1" ht="12.75"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</row>
    <row r="132" spans="9:21" s="63" customFormat="1" ht="12.75"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</row>
    <row r="133" spans="9:21" s="63" customFormat="1" ht="12.75"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</row>
    <row r="134" spans="9:21" s="63" customFormat="1" ht="12.75"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</row>
    <row r="135" spans="9:21" s="63" customFormat="1" ht="12.75"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</row>
    <row r="136" spans="9:21" s="63" customFormat="1" ht="12.75"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</row>
    <row r="137" spans="9:21" s="63" customFormat="1" ht="12.75"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</row>
    <row r="138" spans="9:21" s="63" customFormat="1" ht="12.75"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</row>
    <row r="139" spans="9:21" s="63" customFormat="1" ht="12.75"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</row>
    <row r="140" spans="9:21" s="63" customFormat="1" ht="12.75"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</row>
    <row r="141" spans="9:21" s="63" customFormat="1" ht="12.75"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</row>
    <row r="142" spans="9:21" s="63" customFormat="1" ht="12.75"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</row>
    <row r="143" spans="9:21" s="63" customFormat="1" ht="12.75"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</row>
    <row r="144" spans="9:21" s="63" customFormat="1" ht="12.75"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</row>
    <row r="145" spans="9:21" s="63" customFormat="1" ht="12.75"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</row>
    <row r="146" spans="9:21" s="63" customFormat="1" ht="12.75"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</row>
    <row r="147" spans="9:21" s="63" customFormat="1" ht="12.75"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</row>
    <row r="148" spans="9:21" s="63" customFormat="1" ht="12.75"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</row>
    <row r="149" spans="9:21" s="63" customFormat="1" ht="12.75"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</row>
    <row r="150" spans="9:21" s="63" customFormat="1" ht="12.75"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</row>
    <row r="151" spans="9:21" s="63" customFormat="1" ht="12.75"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</row>
    <row r="152" spans="9:21" s="63" customFormat="1" ht="12.75"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</row>
    <row r="153" spans="9:21" s="63" customFormat="1" ht="12.75"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</row>
    <row r="154" spans="9:21" s="63" customFormat="1" ht="12.75"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</row>
    <row r="155" spans="9:21" s="63" customFormat="1" ht="12.75"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</row>
    <row r="156" spans="9:21" s="63" customFormat="1" ht="12.75"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</row>
    <row r="157" spans="9:21" s="63" customFormat="1" ht="12.75"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</row>
    <row r="158" spans="9:21" s="63" customFormat="1" ht="12.75"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</row>
    <row r="159" spans="9:21" s="63" customFormat="1" ht="12.75"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</row>
    <row r="160" spans="9:21" s="63" customFormat="1" ht="12.75"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</row>
    <row r="161" spans="9:21" s="63" customFormat="1" ht="12.75"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</row>
    <row r="162" spans="9:21" s="63" customFormat="1" ht="12.75"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</row>
    <row r="163" spans="9:21" s="63" customFormat="1" ht="12.75"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</row>
    <row r="164" spans="9:21" s="63" customFormat="1" ht="12.75"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</row>
    <row r="165" spans="9:21" s="63" customFormat="1" ht="12.75"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</row>
    <row r="166" spans="9:21" s="63" customFormat="1" ht="12.75"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</row>
    <row r="167" spans="9:21" s="63" customFormat="1" ht="12.75"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</row>
    <row r="168" spans="9:21" s="63" customFormat="1" ht="12.75"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</row>
    <row r="169" spans="9:21" s="63" customFormat="1" ht="12.75"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</row>
    <row r="170" spans="9:21" s="63" customFormat="1" ht="12.75"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</row>
    <row r="171" spans="9:21" s="63" customFormat="1" ht="12.75"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</row>
    <row r="172" spans="9:21" s="63" customFormat="1" ht="12.75"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</row>
    <row r="173" spans="9:21" s="63" customFormat="1" ht="12.75"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</row>
    <row r="174" spans="9:21" s="63" customFormat="1" ht="12.75"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</row>
    <row r="175" spans="9:21" s="63" customFormat="1" ht="12.75"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</row>
    <row r="176" spans="9:21" s="63" customFormat="1" ht="12.75"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</row>
    <row r="177" spans="9:21" s="63" customFormat="1" ht="12.75"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</row>
    <row r="178" spans="9:21" s="63" customFormat="1" ht="12.75"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</row>
    <row r="179" spans="9:21" s="63" customFormat="1" ht="12.75"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</row>
    <row r="180" spans="9:21" s="63" customFormat="1" ht="12.75"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</row>
    <row r="181" spans="9:21" s="63" customFormat="1" ht="12.75"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</row>
    <row r="182" spans="9:21" s="63" customFormat="1" ht="12.75"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</row>
    <row r="183" spans="9:21" s="63" customFormat="1" ht="12.75"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</row>
    <row r="184" spans="9:21" s="63" customFormat="1" ht="12.75"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</row>
    <row r="185" spans="9:21" s="63" customFormat="1" ht="12.75"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</row>
    <row r="186" spans="9:21" s="63" customFormat="1" ht="12.75"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</row>
    <row r="187" spans="9:21" s="63" customFormat="1" ht="12.75"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</row>
    <row r="188" spans="9:21" s="63" customFormat="1" ht="12.75"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</row>
    <row r="189" spans="9:21" s="63" customFormat="1" ht="12.75"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</row>
    <row r="190" spans="9:21" s="63" customFormat="1" ht="12.75"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</row>
    <row r="191" spans="9:21" s="63" customFormat="1" ht="12.75"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</row>
    <row r="192" spans="9:21" s="63" customFormat="1" ht="12.75"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</row>
    <row r="193" spans="9:21" s="63" customFormat="1" ht="12.75"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</row>
    <row r="194" spans="9:21" s="63" customFormat="1" ht="12.75"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</row>
    <row r="195" spans="9:21" s="63" customFormat="1" ht="12.75"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</row>
    <row r="196" spans="9:21" s="63" customFormat="1" ht="12.75"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</row>
    <row r="197" spans="9:21" s="63" customFormat="1" ht="12.75"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</row>
    <row r="198" spans="9:21" s="63" customFormat="1" ht="12.75"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</row>
    <row r="199" spans="9:21" s="63" customFormat="1" ht="12.75"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</row>
    <row r="200" spans="9:21" s="63" customFormat="1" ht="12.75"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</row>
    <row r="201" spans="9:21" s="63" customFormat="1" ht="12.75"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</row>
    <row r="202" spans="9:21" s="63" customFormat="1" ht="12.75"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</row>
    <row r="203" spans="9:21" s="63" customFormat="1" ht="12.75"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</row>
    <row r="204" spans="9:21" s="63" customFormat="1" ht="12.75"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</row>
    <row r="205" spans="9:21" s="63" customFormat="1" ht="12.75"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</row>
    <row r="206" spans="9:21" s="63" customFormat="1" ht="12.75"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</row>
    <row r="207" spans="9:21" s="63" customFormat="1" ht="12.75"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</row>
    <row r="208" spans="9:21" s="63" customFormat="1" ht="12.75"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</row>
    <row r="209" spans="9:21" s="63" customFormat="1" ht="12.75"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</row>
    <row r="210" spans="9:21" s="63" customFormat="1" ht="12.75"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</row>
    <row r="211" spans="9:21" s="63" customFormat="1" ht="12.75"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</row>
    <row r="212" spans="9:21" s="63" customFormat="1" ht="12.75"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</row>
    <row r="213" spans="9:21" s="63" customFormat="1" ht="12.75"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</row>
    <row r="214" spans="9:21" s="63" customFormat="1" ht="12.75"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</row>
    <row r="215" spans="9:21" s="63" customFormat="1" ht="12.75"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</row>
    <row r="216" spans="9:21" s="63" customFormat="1" ht="12.75"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</row>
    <row r="217" spans="9:21" s="63" customFormat="1" ht="12.75"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</row>
    <row r="218" spans="9:21" s="63" customFormat="1" ht="12.75"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</row>
    <row r="219" spans="9:21" s="63" customFormat="1" ht="12.75"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</row>
    <row r="220" spans="9:21" s="63" customFormat="1" ht="12.75"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</row>
    <row r="221" spans="9:21" s="63" customFormat="1" ht="12.75"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</row>
    <row r="222" spans="9:21" s="63" customFormat="1" ht="12.75"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</row>
    <row r="223" spans="9:21" s="63" customFormat="1" ht="12.75"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</row>
    <row r="224" spans="9:21" s="63" customFormat="1" ht="12.75"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</row>
    <row r="225" spans="9:21" s="63" customFormat="1" ht="12.75"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</row>
    <row r="226" spans="9:21" s="63" customFormat="1" ht="12.75"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</row>
    <row r="227" spans="9:21" s="63" customFormat="1" ht="12.75"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</row>
    <row r="228" spans="9:21" s="63" customFormat="1" ht="12.75"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</row>
    <row r="229" spans="9:21" s="63" customFormat="1" ht="12.75"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</row>
    <row r="230" spans="9:21" s="63" customFormat="1" ht="12.75"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</row>
    <row r="231" spans="9:21" s="63" customFormat="1" ht="12.75"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</row>
    <row r="232" spans="9:21" s="63" customFormat="1" ht="12.75"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</row>
    <row r="233" spans="9:21" s="63" customFormat="1" ht="12.75"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</row>
    <row r="234" spans="9:21" s="63" customFormat="1" ht="12.75"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</row>
    <row r="235" spans="9:21" s="63" customFormat="1" ht="12.75"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</row>
    <row r="236" spans="9:21" s="63" customFormat="1" ht="12.75"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</row>
    <row r="237" spans="9:21" s="63" customFormat="1" ht="12.75"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</row>
    <row r="238" spans="9:21" s="63" customFormat="1" ht="12.75"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</row>
    <row r="239" spans="9:21" s="63" customFormat="1" ht="12.75"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</row>
    <row r="240" spans="9:21" s="63" customFormat="1" ht="12.75"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</row>
    <row r="241" spans="9:21" s="63" customFormat="1" ht="12.75"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</row>
    <row r="242" spans="9:21" s="63" customFormat="1" ht="12.75"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</row>
    <row r="243" spans="9:21" s="63" customFormat="1" ht="12.75"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</row>
  </sheetData>
  <sheetProtection/>
  <mergeCells count="1">
    <mergeCell ref="B71:F71"/>
  </mergeCells>
  <printOptions horizontalCentered="1"/>
  <pageMargins left="0.87" right="0.84" top="0.84" bottom="0.84" header="0.5" footer="0.5"/>
  <pageSetup horizontalDpi="600" verticalDpi="600" orientation="portrait" scale="74" r:id="rId3"/>
  <legacyDrawing r:id="rId2"/>
  <oleObjects>
    <oleObject progId="MSPhotoEd.3" shapeId="13836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francis_eu</dc:creator>
  <cp:keywords/>
  <dc:description/>
  <cp:lastModifiedBy>Narnia_EU</cp:lastModifiedBy>
  <cp:lastPrinted>2012-01-03T14:28:39Z</cp:lastPrinted>
  <dcterms:created xsi:type="dcterms:W3CDTF">2003-09-03T13:45:20Z</dcterms:created>
  <dcterms:modified xsi:type="dcterms:W3CDTF">2012-08-27T19:39:16Z</dcterms:modified>
  <cp:category/>
  <cp:version/>
  <cp:contentType/>
  <cp:contentStatus/>
</cp:coreProperties>
</file>