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.01" sheetId="1" r:id="rId1"/>
    <sheet name="2.02" sheetId="2" r:id="rId2"/>
    <sheet name="2.03" sheetId="3" r:id="rId3"/>
    <sheet name="2.04" sheetId="4" r:id="rId4"/>
    <sheet name="2.05" sheetId="5" r:id="rId5"/>
    <sheet name="2.05b" sheetId="8" r:id="rId6"/>
    <sheet name="2.06" sheetId="6" r:id="rId7"/>
    <sheet name="2.07" sheetId="7" r:id="rId8"/>
  </sheets>
  <definedNames>
    <definedName name="_xlnm.Print_Area" localSheetId="0">'2.01'!$A$1:$R$46</definedName>
    <definedName name="_xlnm.Print_Area" localSheetId="1">'2.02'!$A$1:$N$56</definedName>
    <definedName name="_xlnm.Print_Area" localSheetId="2">'2.03'!$A$1:$K$48</definedName>
    <definedName name="_xlnm.Print_Area" localSheetId="3">'2.04'!$A$1:$Q$51</definedName>
    <definedName name="_xlnm.Print_Area" localSheetId="4">'2.05'!$A$1:$K$56</definedName>
    <definedName name="_xlnm.Print_Area" localSheetId="6">'2.06'!$A$1:$G$53</definedName>
    <definedName name="_xlnm.Print_Area" localSheetId="7">'2.07'!$A$1:$Q$51</definedName>
  </definedNames>
  <calcPr calcId="145621"/>
</workbook>
</file>

<file path=xl/calcChain.xml><?xml version="1.0" encoding="utf-8"?>
<calcChain xmlns="http://schemas.openxmlformats.org/spreadsheetml/2006/main">
  <c r="H23" i="4" l="1"/>
  <c r="K23" i="4"/>
  <c r="H44" i="5" l="1"/>
  <c r="H43" i="5"/>
  <c r="H42" i="5"/>
  <c r="H40" i="5"/>
  <c r="H39" i="5"/>
  <c r="H38" i="5"/>
  <c r="H37" i="5"/>
  <c r="H36" i="5"/>
  <c r="H34" i="5"/>
  <c r="H33" i="5"/>
  <c r="H32" i="5"/>
  <c r="H31" i="5"/>
  <c r="H30" i="5"/>
  <c r="H28" i="5"/>
  <c r="H27" i="5"/>
  <c r="H26" i="5"/>
  <c r="H25" i="5"/>
  <c r="H24" i="5"/>
  <c r="H22" i="5"/>
  <c r="H21" i="5"/>
  <c r="H20" i="5"/>
  <c r="H19" i="5"/>
  <c r="H18" i="5"/>
  <c r="H16" i="5"/>
  <c r="H15" i="5"/>
  <c r="H14" i="5"/>
  <c r="H13" i="5"/>
  <c r="H12" i="5"/>
  <c r="F44" i="5"/>
  <c r="F43" i="5"/>
  <c r="F42" i="5"/>
  <c r="F40" i="5"/>
  <c r="F39" i="5"/>
  <c r="F38" i="5"/>
  <c r="F37" i="5"/>
  <c r="F36" i="5"/>
  <c r="F34" i="5"/>
  <c r="F33" i="5"/>
  <c r="F32" i="5"/>
  <c r="F31" i="5"/>
  <c r="F30" i="5"/>
  <c r="F28" i="5"/>
  <c r="F27" i="5"/>
  <c r="F26" i="5"/>
  <c r="F25" i="5"/>
  <c r="F24" i="5"/>
  <c r="F22" i="5"/>
  <c r="F21" i="5"/>
  <c r="F20" i="5"/>
  <c r="F19" i="5"/>
  <c r="F18" i="5"/>
  <c r="F16" i="5"/>
  <c r="F15" i="5"/>
  <c r="F14" i="5"/>
  <c r="F13" i="5"/>
  <c r="F12" i="5"/>
  <c r="F30" i="4" l="1"/>
  <c r="G30" i="4"/>
  <c r="E30" i="4"/>
  <c r="M36" i="1"/>
  <c r="Q36" i="1" s="1"/>
  <c r="M34" i="1"/>
  <c r="O34" i="1" s="1"/>
  <c r="M32" i="1"/>
  <c r="Q32" i="1" s="1"/>
  <c r="M30" i="1"/>
  <c r="O30" i="1" s="1"/>
  <c r="M28" i="1"/>
  <c r="Q28" i="1" s="1"/>
  <c r="M26" i="1"/>
  <c r="O26" i="1" s="1"/>
  <c r="M24" i="1"/>
  <c r="Q24" i="1" s="1"/>
  <c r="M22" i="1"/>
  <c r="O22" i="1" s="1"/>
  <c r="M20" i="1"/>
  <c r="Q20" i="1" s="1"/>
  <c r="M18" i="1"/>
  <c r="O18" i="1" s="1"/>
  <c r="M16" i="1"/>
  <c r="Q16" i="1" s="1"/>
  <c r="M14" i="1"/>
  <c r="O14" i="1" s="1"/>
  <c r="P12" i="1"/>
  <c r="N12" i="1"/>
  <c r="O27" i="7"/>
  <c r="O19" i="7"/>
  <c r="O28" i="1" l="1"/>
  <c r="O20" i="1"/>
  <c r="O16" i="1"/>
  <c r="O24" i="1"/>
  <c r="O32" i="1"/>
  <c r="Q18" i="1"/>
  <c r="Q22" i="1"/>
  <c r="Q30" i="1"/>
  <c r="Q34" i="1"/>
  <c r="O36" i="1"/>
  <c r="Q14" i="1"/>
  <c r="Q26" i="1"/>
  <c r="M12" i="1"/>
  <c r="Q12" i="1" s="1"/>
  <c r="O35" i="7"/>
  <c r="O34" i="7"/>
  <c r="D44" i="6"/>
  <c r="D43" i="6"/>
  <c r="M13" i="4"/>
  <c r="L13" i="4"/>
  <c r="K15" i="4"/>
  <c r="K16" i="4"/>
  <c r="K17" i="4"/>
  <c r="K18" i="4"/>
  <c r="K20" i="4"/>
  <c r="K21" i="4"/>
  <c r="K22" i="4"/>
  <c r="K24" i="4"/>
  <c r="K25" i="4"/>
  <c r="K26" i="4"/>
  <c r="K27" i="4"/>
  <c r="K28" i="4"/>
  <c r="K14" i="4"/>
  <c r="P13" i="4"/>
  <c r="O13" i="4"/>
  <c r="N15" i="4"/>
  <c r="N16" i="4"/>
  <c r="N17" i="4"/>
  <c r="N18" i="4"/>
  <c r="N20" i="4"/>
  <c r="N21" i="4"/>
  <c r="N22" i="4"/>
  <c r="N23" i="4"/>
  <c r="N24" i="4"/>
  <c r="N25" i="4"/>
  <c r="N26" i="4"/>
  <c r="N27" i="4"/>
  <c r="N28" i="4"/>
  <c r="N14" i="4"/>
  <c r="J17" i="3"/>
  <c r="J14" i="3"/>
  <c r="I13" i="3"/>
  <c r="J16" i="3" s="1"/>
  <c r="I15" i="2"/>
  <c r="J19" i="3" l="1"/>
  <c r="J15" i="3"/>
  <c r="J20" i="3"/>
  <c r="J18" i="3"/>
  <c r="J13" i="3" s="1"/>
  <c r="O12" i="1"/>
  <c r="J24" i="2"/>
  <c r="J25" i="2"/>
  <c r="J20" i="2"/>
  <c r="J17" i="2"/>
  <c r="J22" i="2"/>
  <c r="J18" i="2"/>
  <c r="J23" i="2"/>
  <c r="J21" i="2"/>
  <c r="J19" i="2"/>
  <c r="K13" i="4"/>
  <c r="N13" i="4"/>
  <c r="H20" i="4"/>
  <c r="J15" i="2" l="1"/>
  <c r="O33" i="7"/>
  <c r="K32" i="7"/>
  <c r="J32" i="7"/>
  <c r="I32" i="7"/>
  <c r="H32" i="7"/>
  <c r="G32" i="7"/>
  <c r="F32" i="7"/>
  <c r="O31" i="7"/>
  <c r="O30" i="7"/>
  <c r="O26" i="7"/>
  <c r="O23" i="7"/>
  <c r="O22" i="7"/>
  <c r="O18" i="7"/>
  <c r="O17" i="7"/>
  <c r="O16" i="7"/>
  <c r="O15" i="7"/>
  <c r="O14" i="7"/>
  <c r="D38" i="6"/>
  <c r="D36" i="6"/>
  <c r="D35" i="6"/>
  <c r="D34" i="6"/>
  <c r="D33" i="6"/>
  <c r="D32" i="6"/>
  <c r="D30" i="6"/>
  <c r="D28" i="6"/>
  <c r="D27" i="6"/>
  <c r="D26" i="6"/>
  <c r="D25" i="6"/>
  <c r="D23" i="6"/>
  <c r="D22" i="6"/>
  <c r="D21" i="6"/>
  <c r="D20" i="6"/>
  <c r="D19" i="6"/>
  <c r="D17" i="6"/>
  <c r="D16" i="6"/>
  <c r="D15" i="6"/>
  <c r="D14" i="6"/>
  <c r="D12" i="6"/>
  <c r="H30" i="4"/>
  <c r="H29" i="4"/>
  <c r="E29" i="4"/>
  <c r="H28" i="4"/>
  <c r="E28" i="4"/>
  <c r="H27" i="4"/>
  <c r="E27" i="4"/>
  <c r="H26" i="4"/>
  <c r="E26" i="4"/>
  <c r="H25" i="4"/>
  <c r="E25" i="4"/>
  <c r="H24" i="4"/>
  <c r="E24" i="4"/>
  <c r="E23" i="4"/>
  <c r="H22" i="4"/>
  <c r="E22" i="4"/>
  <c r="H21" i="4"/>
  <c r="E21" i="4"/>
  <c r="E20" i="4"/>
  <c r="H18" i="4"/>
  <c r="E18" i="4"/>
  <c r="E17" i="4"/>
  <c r="H15" i="4"/>
  <c r="E15" i="4"/>
  <c r="H14" i="4"/>
  <c r="E14" i="4"/>
  <c r="E13" i="4" s="1"/>
  <c r="J13" i="4"/>
  <c r="I13" i="4"/>
  <c r="G13" i="4"/>
  <c r="F13" i="4"/>
  <c r="G13" i="3"/>
  <c r="H20" i="3" s="1"/>
  <c r="E13" i="3"/>
  <c r="F19" i="3" s="1"/>
  <c r="C13" i="3"/>
  <c r="D20" i="3" s="1"/>
  <c r="F24" i="2"/>
  <c r="D24" i="2"/>
  <c r="F23" i="2"/>
  <c r="D23" i="2"/>
  <c r="F22" i="2"/>
  <c r="D22" i="2"/>
  <c r="F21" i="2"/>
  <c r="D21" i="2"/>
  <c r="F19" i="2"/>
  <c r="D19" i="2"/>
  <c r="F18" i="2"/>
  <c r="D18" i="2"/>
  <c r="F17" i="2"/>
  <c r="D17" i="2"/>
  <c r="H36" i="1"/>
  <c r="L36" i="1" s="1"/>
  <c r="C36" i="1"/>
  <c r="E36" i="1" s="1"/>
  <c r="H34" i="1"/>
  <c r="J34" i="1" s="1"/>
  <c r="C34" i="1"/>
  <c r="G34" i="1" s="1"/>
  <c r="H32" i="1"/>
  <c r="L32" i="1" s="1"/>
  <c r="C32" i="1"/>
  <c r="E32" i="1" s="1"/>
  <c r="H30" i="1"/>
  <c r="J30" i="1" s="1"/>
  <c r="C30" i="1"/>
  <c r="G30" i="1" s="1"/>
  <c r="H28" i="1"/>
  <c r="L28" i="1" s="1"/>
  <c r="C28" i="1"/>
  <c r="E28" i="1" s="1"/>
  <c r="H26" i="1"/>
  <c r="J26" i="1" s="1"/>
  <c r="C26" i="1"/>
  <c r="G26" i="1" s="1"/>
  <c r="H24" i="1"/>
  <c r="L24" i="1" s="1"/>
  <c r="C24" i="1"/>
  <c r="E24" i="1" s="1"/>
  <c r="H22" i="1"/>
  <c r="J22" i="1" s="1"/>
  <c r="C22" i="1"/>
  <c r="G22" i="1" s="1"/>
  <c r="H20" i="1"/>
  <c r="L20" i="1" s="1"/>
  <c r="C20" i="1"/>
  <c r="E20" i="1" s="1"/>
  <c r="H18" i="1"/>
  <c r="J18" i="1" s="1"/>
  <c r="C18" i="1"/>
  <c r="G18" i="1" s="1"/>
  <c r="H16" i="1"/>
  <c r="L16" i="1" s="1"/>
  <c r="C16" i="1"/>
  <c r="E16" i="1" s="1"/>
  <c r="H14" i="1"/>
  <c r="J14" i="1" s="1"/>
  <c r="C14" i="1"/>
  <c r="G14" i="1" s="1"/>
  <c r="K12" i="1"/>
  <c r="I12" i="1"/>
  <c r="F12" i="1"/>
  <c r="D12" i="1"/>
  <c r="E18" i="1" l="1"/>
  <c r="E30" i="1"/>
  <c r="O32" i="7"/>
  <c r="C12" i="1"/>
  <c r="G12" i="1" s="1"/>
  <c r="E14" i="1"/>
  <c r="J20" i="1"/>
  <c r="E34" i="1"/>
  <c r="E22" i="1"/>
  <c r="E26" i="1"/>
  <c r="J28" i="1"/>
  <c r="J16" i="1"/>
  <c r="J24" i="1"/>
  <c r="J32" i="1"/>
  <c r="F14" i="3"/>
  <c r="D15" i="3"/>
  <c r="H15" i="3"/>
  <c r="F16" i="3"/>
  <c r="D17" i="3"/>
  <c r="H17" i="3"/>
  <c r="F18" i="3"/>
  <c r="D19" i="3"/>
  <c r="H19" i="3"/>
  <c r="F20" i="3"/>
  <c r="D14" i="3"/>
  <c r="H14" i="3"/>
  <c r="F15" i="3"/>
  <c r="D16" i="3"/>
  <c r="H16" i="3"/>
  <c r="F17" i="3"/>
  <c r="D18" i="3"/>
  <c r="H18" i="3"/>
  <c r="L14" i="1"/>
  <c r="G16" i="1"/>
  <c r="L18" i="1"/>
  <c r="G20" i="1"/>
  <c r="L22" i="1"/>
  <c r="G24" i="1"/>
  <c r="L26" i="1"/>
  <c r="G28" i="1"/>
  <c r="L30" i="1"/>
  <c r="G32" i="1"/>
  <c r="L34" i="1"/>
  <c r="G36" i="1"/>
  <c r="J36" i="1"/>
  <c r="E12" i="1"/>
  <c r="H12" i="1"/>
  <c r="L12" i="1" s="1"/>
  <c r="H13" i="3" l="1"/>
  <c r="D13" i="3"/>
  <c r="F13" i="3"/>
  <c r="J12" i="1"/>
</calcChain>
</file>

<file path=xl/sharedStrings.xml><?xml version="1.0" encoding="utf-8"?>
<sst xmlns="http://schemas.openxmlformats.org/spreadsheetml/2006/main" count="226" uniqueCount="118">
  <si>
    <t>Total Number</t>
  </si>
  <si>
    <t>Female</t>
  </si>
  <si>
    <t>Male</t>
  </si>
  <si>
    <t>Number</t>
  </si>
  <si>
    <t>Percent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</si>
  <si>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</si>
  <si>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</si>
  <si>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</si>
  <si>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</si>
  <si>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</si>
  <si>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</si>
  <si>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</si>
  <si>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</si>
  <si>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</si>
  <si>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</si>
  <si>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</si>
  <si>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</si>
  <si>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</si>
  <si>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Not Stated</t>
  </si>
  <si>
    <t xml:space="preserve"> Total</t>
  </si>
  <si>
    <t xml:space="preserve">      &lt;15</t>
  </si>
  <si>
    <t>15 - 19</t>
  </si>
  <si>
    <t>20 - 24</t>
  </si>
  <si>
    <t>25 - 29</t>
  </si>
  <si>
    <t>30 - 34</t>
  </si>
  <si>
    <t>35 - 39</t>
  </si>
  <si>
    <t>Marital Status</t>
  </si>
  <si>
    <t>Married</t>
  </si>
  <si>
    <t>Marriage Annulled</t>
  </si>
  <si>
    <t>Separated</t>
  </si>
  <si>
    <t>Divorced</t>
  </si>
  <si>
    <t>Widowed</t>
  </si>
  <si>
    <t>Never Married</t>
  </si>
  <si>
    <t xml:space="preserve">Not Stated 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</si>
  <si>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General Registry</t>
    </r>
  </si>
  <si>
    <t xml:space="preserve">  &lt;  1</t>
  </si>
  <si>
    <t xml:space="preserve">  1 - 4</t>
  </si>
  <si>
    <t xml:space="preserve">  5 - 9</t>
  </si>
  <si>
    <t>-</t>
  </si>
  <si>
    <t xml:space="preserve"> 10 - 14</t>
  </si>
  <si>
    <t xml:space="preserve"> 15 - 19</t>
  </si>
  <si>
    <t xml:space="preserve"> 20 - 24</t>
  </si>
  <si>
    <t xml:space="preserve"> 25 - 29</t>
  </si>
  <si>
    <t xml:space="preserve"> 30 - 34</t>
  </si>
  <si>
    <t xml:space="preserve"> 35 - 39</t>
  </si>
  <si>
    <t xml:space="preserve"> 40 - 44</t>
  </si>
  <si>
    <t xml:space="preserve"> 45 - 49</t>
  </si>
  <si>
    <t xml:space="preserve"> 50 - 54</t>
  </si>
  <si>
    <t xml:space="preserve"> 55 - 59</t>
  </si>
  <si>
    <t xml:space="preserve"> 60 - 64</t>
  </si>
  <si>
    <t>Mid-Year</t>
  </si>
  <si>
    <t>Births</t>
  </si>
  <si>
    <t>Deaths</t>
  </si>
  <si>
    <t>Year</t>
  </si>
  <si>
    <t>Population</t>
  </si>
  <si>
    <t>Rate</t>
  </si>
  <si>
    <t>Note:</t>
  </si>
  <si>
    <t>Resident Marriages</t>
  </si>
  <si>
    <t xml:space="preserve"> Marriage Rate</t>
  </si>
  <si>
    <t>Divorces Filed</t>
  </si>
  <si>
    <r>
      <t>Divorces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Granted</t>
    </r>
  </si>
  <si>
    <t xml:space="preserve">. .   </t>
  </si>
  <si>
    <t xml:space="preserve">. .  </t>
  </si>
  <si>
    <t xml:space="preserve">Resident marriages mean that either bride, groom or both are residents </t>
  </si>
  <si>
    <t>Rates are expressed as per thousand of the  mid-year population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</si>
  <si>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General Registry, Judicial Department </t>
    </r>
  </si>
  <si>
    <t xml:space="preserve">Jan </t>
  </si>
  <si>
    <t>Feb</t>
  </si>
  <si>
    <t>Mar</t>
  </si>
  <si>
    <t xml:space="preserve">May </t>
  </si>
  <si>
    <t>Aug</t>
  </si>
  <si>
    <t>Sept</t>
  </si>
  <si>
    <t xml:space="preserve">Oct </t>
  </si>
  <si>
    <t>Nov</t>
  </si>
  <si>
    <t>Dec</t>
  </si>
  <si>
    <t>Marriages</t>
  </si>
  <si>
    <t>STATISTICAL COMPENDIUM 2012</t>
  </si>
  <si>
    <t>2.06</t>
  </si>
  <si>
    <t>2.07</t>
  </si>
  <si>
    <t>Number of Deaths by Age Group and Sex,  2009 - 2012</t>
  </si>
  <si>
    <t>Resident Births and Deaths, 1985 -  2012</t>
  </si>
  <si>
    <t>Resident Marriages and Divorces, 1985 -  2012</t>
  </si>
  <si>
    <t xml:space="preserve">Health Services Authority for 2012 </t>
  </si>
  <si>
    <t>Health Services Authority for 2012</t>
  </si>
  <si>
    <t>Health Services Authority for 2011 &amp; 2012</t>
  </si>
  <si>
    <t>40 - 44</t>
  </si>
  <si>
    <t>44 - 49</t>
  </si>
  <si>
    <t>Live Births by Sex and Month, 2010 - 2012</t>
  </si>
  <si>
    <t xml:space="preserve"> </t>
  </si>
  <si>
    <t>..</t>
  </si>
  <si>
    <r>
      <t>2012</t>
    </r>
    <r>
      <rPr>
        <b/>
        <vertAlign val="superscript"/>
        <sz val="10"/>
        <rFont val="Arial"/>
        <family val="2"/>
      </rPr>
      <t>P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</si>
  <si>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General Registry</t>
    </r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</si>
  <si>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For 2009 - 2011, the number of births reported for the 40 - 44 age group reflects all births to women 40 - 49 years.</t>
    </r>
  </si>
  <si>
    <t xml:space="preserve"> 65+</t>
  </si>
  <si>
    <r>
      <t>2011</t>
    </r>
    <r>
      <rPr>
        <b/>
        <vertAlign val="superscript"/>
        <sz val="10"/>
        <rFont val="Arial"/>
        <family val="2"/>
      </rPr>
      <t>P</t>
    </r>
  </si>
  <si>
    <r>
      <t xml:space="preserve">       2011</t>
    </r>
    <r>
      <rPr>
        <b/>
        <vertAlign val="superscript"/>
        <sz val="10"/>
        <rFont val="Arial"/>
        <family val="2"/>
      </rPr>
      <t>P</t>
    </r>
  </si>
  <si>
    <r>
      <t xml:space="preserve">       2012</t>
    </r>
    <r>
      <rPr>
        <b/>
        <vertAlign val="superscript"/>
        <sz val="10"/>
        <rFont val="Arial"/>
        <family val="2"/>
      </rPr>
      <t>P</t>
    </r>
  </si>
  <si>
    <r>
      <t>2011</t>
    </r>
    <r>
      <rPr>
        <vertAlign val="superscript"/>
        <sz val="10"/>
        <color theme="1"/>
        <rFont val="Arial"/>
        <family val="2"/>
      </rPr>
      <t>P</t>
    </r>
  </si>
  <si>
    <r>
      <t>2012</t>
    </r>
    <r>
      <rPr>
        <vertAlign val="superscript"/>
        <sz val="10"/>
        <color theme="1"/>
        <rFont val="Arial"/>
        <family val="2"/>
      </rPr>
      <t>P</t>
    </r>
  </si>
  <si>
    <t>Births, Deaths and Resident Marriages by Month, 2007-2012</t>
  </si>
  <si>
    <t>Infant Mortality Rate: The number of deaths of children under one year of age in a given year, expressed per 1,000 live births.</t>
  </si>
  <si>
    <r>
      <t xml:space="preserve">Source: </t>
    </r>
    <r>
      <rPr>
        <sz val="10"/>
        <rFont val="Arial"/>
        <family val="2"/>
      </rPr>
      <t>General Registry for 2010 and 2011 data</t>
    </r>
  </si>
  <si>
    <t>Live Births by Marital Status of Mother,  2009 - 2012</t>
  </si>
  <si>
    <t>Live Births by Age of Mother, 2009 - 2012</t>
  </si>
  <si>
    <t>Crude birth and death rates are expressed as per thousand of the mid-year population</t>
  </si>
  <si>
    <t>From 1997, figures on deaths include all three Islands</t>
  </si>
  <si>
    <t>2.05b</t>
  </si>
  <si>
    <t>Core Data</t>
  </si>
  <si>
    <t>Infant mortality rate (per 1,000 live births)</t>
  </si>
  <si>
    <t>Perinatal mortality (per 1,000 live births)</t>
  </si>
  <si>
    <t>Neonatal mortality rate (per 1,000 live births)</t>
  </si>
  <si>
    <t>Perinatal Mortality Rate: The number of deaths of an infant after 22 weeks of gestation and before 7 days of life, expressed per 1,000 live births.</t>
  </si>
  <si>
    <t>Neo-natal Mortality rate: The number of deaths of children under 28 days of age, expressed per 1,000 live births</t>
  </si>
  <si>
    <t>Starting 2009, resident deaths outside of the Islands but buried in the Islands are included in total deaths</t>
  </si>
  <si>
    <t xml:space="preserve"> Infant Death Rates, 2002 - 2011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</si>
  <si>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General Registry and Health Services Authority for 2012 data</t>
    </r>
  </si>
  <si>
    <t>2.05a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</si>
  <si>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Health Services Authority (HSA)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</si>
</sst>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  <numFmt numFmtId="167" formatCode="_(* #,##0.0_);_(* \(#,##0.0\);_(* &quot;-&quot;?_);_(@_)"/>
    <numFmt numFmtId="168" formatCode="#,##0.0_);\(#,##0.0\)"/>
    <numFmt numFmtId="169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6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Protection="0"/>
    <xf numFmtId="0" fontId="4" fillId="0" borderId="0" applyAlignment="0" applyProtection="0"/>
  </cellStyleXfs>
  <cellXfs count="239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2" fillId="0" borderId="0" xfId="0" applyFont="1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Continuous"/>
    </xf>
    <xf numFmtId="167" fontId="2" fillId="0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left"/>
    </xf>
    <xf numFmtId="0" fontId="2" fillId="0" borderId="1" xfId="0" applyFont="1" applyFill="1" applyBorder="1"/>
    <xf numFmtId="0" fontId="2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13" xfId="0" applyFont="1" applyFill="1" applyBorder="1"/>
    <xf numFmtId="0" fontId="2" fillId="0" borderId="24" xfId="0" applyFont="1" applyFill="1" applyBorder="1"/>
    <xf numFmtId="0" fontId="3" fillId="0" borderId="16" xfId="0" applyFont="1" applyFill="1" applyBorder="1" applyAlignment="1">
      <alignment horizontal="left"/>
    </xf>
    <xf numFmtId="1" fontId="3" fillId="0" borderId="13" xfId="0" applyNumberFormat="1" applyFont="1" applyFill="1" applyBorder="1"/>
    <xf numFmtId="0" fontId="3" fillId="0" borderId="14" xfId="0" applyFont="1" applyFill="1" applyBorder="1"/>
    <xf numFmtId="164" fontId="3" fillId="0" borderId="15" xfId="0" applyNumberFormat="1" applyFont="1" applyFill="1" applyBorder="1"/>
    <xf numFmtId="0" fontId="3" fillId="0" borderId="0" xfId="0" applyFont="1" applyFill="1" applyBorder="1"/>
    <xf numFmtId="164" fontId="3" fillId="0" borderId="0" xfId="0" applyNumberFormat="1" applyFont="1" applyFill="1"/>
    <xf numFmtId="1" fontId="3" fillId="0" borderId="0" xfId="0" applyNumberFormat="1" applyFont="1" applyFill="1"/>
    <xf numFmtId="164" fontId="2" fillId="0" borderId="0" xfId="0" applyNumberFormat="1" applyFont="1" applyFill="1" applyBorder="1"/>
    <xf numFmtId="1" fontId="3" fillId="0" borderId="25" xfId="0" applyNumberFormat="1" applyFont="1" applyFill="1" applyBorder="1"/>
    <xf numFmtId="164" fontId="8" fillId="0" borderId="0" xfId="0" applyNumberFormat="1" applyFont="1" applyFill="1" applyBorder="1"/>
    <xf numFmtId="0" fontId="2" fillId="0" borderId="16" xfId="0" applyFont="1" applyFill="1" applyBorder="1" applyAlignment="1">
      <alignment horizontal="center"/>
    </xf>
    <xf numFmtId="1" fontId="2" fillId="0" borderId="13" xfId="0" applyNumberFormat="1" applyFont="1" applyFill="1" applyBorder="1"/>
    <xf numFmtId="0" fontId="2" fillId="0" borderId="14" xfId="0" applyFont="1" applyFill="1" applyBorder="1"/>
    <xf numFmtId="164" fontId="2" fillId="0" borderId="15" xfId="0" applyNumberFormat="1" applyFont="1" applyFill="1" applyBorder="1"/>
    <xf numFmtId="164" fontId="2" fillId="0" borderId="0" xfId="0" applyNumberFormat="1" applyFont="1" applyFill="1"/>
    <xf numFmtId="1" fontId="2" fillId="0" borderId="0" xfId="0" applyNumberFormat="1" applyFont="1" applyFill="1"/>
    <xf numFmtId="1" fontId="2" fillId="0" borderId="0" xfId="0" applyNumberFormat="1" applyFont="1" applyFill="1" applyBorder="1"/>
    <xf numFmtId="0" fontId="4" fillId="0" borderId="16" xfId="0" applyFont="1" applyFill="1" applyBorder="1" applyAlignment="1">
      <alignment horizontal="left"/>
    </xf>
    <xf numFmtId="1" fontId="2" fillId="0" borderId="14" xfId="0" applyNumberFormat="1" applyFont="1" applyFill="1" applyBorder="1"/>
    <xf numFmtId="16" fontId="4" fillId="0" borderId="16" xfId="0" applyNumberFormat="1" applyFont="1" applyFill="1" applyBorder="1" applyAlignment="1">
      <alignment horizontal="left"/>
    </xf>
    <xf numFmtId="164" fontId="2" fillId="0" borderId="13" xfId="0" applyNumberFormat="1" applyFont="1" applyFill="1" applyBorder="1"/>
    <xf numFmtId="1" fontId="2" fillId="0" borderId="15" xfId="0" applyNumberFormat="1" applyFont="1" applyFill="1" applyBorder="1"/>
    <xf numFmtId="0" fontId="2" fillId="0" borderId="12" xfId="0" applyNumberFormat="1" applyFont="1" applyFill="1" applyBorder="1" applyAlignment="1">
      <alignment horizontal="left"/>
    </xf>
    <xf numFmtId="41" fontId="4" fillId="0" borderId="9" xfId="2" applyNumberFormat="1" applyFont="1" applyFill="1" applyBorder="1" applyAlignment="1">
      <alignment horizontal="right"/>
    </xf>
    <xf numFmtId="41" fontId="4" fillId="0" borderId="10" xfId="2" applyNumberFormat="1" applyFont="1" applyFill="1" applyBorder="1" applyAlignment="1">
      <alignment horizontal="right"/>
    </xf>
    <xf numFmtId="41" fontId="4" fillId="0" borderId="11" xfId="2" applyNumberFormat="1" applyFont="1" applyFill="1" applyBorder="1" applyAlignment="1">
      <alignment horizontal="right"/>
    </xf>
    <xf numFmtId="41" fontId="4" fillId="0" borderId="1" xfId="2" applyNumberFormat="1" applyFont="1" applyFill="1" applyBorder="1" applyAlignment="1">
      <alignment horizontal="right"/>
    </xf>
    <xf numFmtId="41" fontId="4" fillId="0" borderId="12" xfId="2" applyNumberFormat="1" applyFont="1" applyFill="1" applyBorder="1" applyAlignment="1">
      <alignment horizontal="right"/>
    </xf>
    <xf numFmtId="41" fontId="4" fillId="0" borderId="26" xfId="2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41" fontId="4" fillId="0" borderId="0" xfId="2" applyNumberFormat="1" applyFont="1" applyFill="1" applyBorder="1" applyAlignment="1">
      <alignment horizontal="right"/>
    </xf>
    <xf numFmtId="0" fontId="3" fillId="0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3" xfId="0" applyFont="1" applyFill="1" applyBorder="1"/>
    <xf numFmtId="0" fontId="3" fillId="0" borderId="4" xfId="0" applyFont="1" applyFill="1" applyBorder="1"/>
    <xf numFmtId="0" fontId="3" fillId="0" borderId="3" xfId="0" applyFont="1" applyFill="1" applyBorder="1"/>
    <xf numFmtId="0" fontId="2" fillId="0" borderId="4" xfId="0" applyFont="1" applyFill="1" applyBorder="1"/>
    <xf numFmtId="0" fontId="3" fillId="0" borderId="2" xfId="0" applyFont="1" applyFill="1" applyBorder="1"/>
    <xf numFmtId="0" fontId="2" fillId="0" borderId="2" xfId="0" applyFont="1" applyFill="1" applyBorder="1"/>
    <xf numFmtId="0" fontId="3" fillId="0" borderId="0" xfId="0" applyFont="1" applyFill="1" applyBorder="1" applyAlignment="1">
      <alignment horizontal="left"/>
    </xf>
    <xf numFmtId="164" fontId="3" fillId="0" borderId="16" xfId="0" applyNumberFormat="1" applyFont="1" applyFill="1" applyBorder="1" applyAlignment="1">
      <alignment horizontal="right"/>
    </xf>
    <xf numFmtId="1" fontId="3" fillId="0" borderId="13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0" fontId="2" fillId="0" borderId="16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165" fontId="4" fillId="0" borderId="13" xfId="1" applyNumberFormat="1" applyFont="1" applyFill="1" applyBorder="1" applyAlignment="1">
      <alignment horizontal="right"/>
    </xf>
    <xf numFmtId="166" fontId="2" fillId="0" borderId="16" xfId="1" applyNumberFormat="1" applyFont="1" applyFill="1" applyBorder="1" applyAlignment="1">
      <alignment horizontal="right"/>
    </xf>
    <xf numFmtId="165" fontId="3" fillId="0" borderId="13" xfId="1" applyNumberFormat="1" applyFont="1" applyFill="1" applyBorder="1" applyAlignment="1">
      <alignment horizontal="right"/>
    </xf>
    <xf numFmtId="166" fontId="3" fillId="0" borderId="16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166" fontId="2" fillId="0" borderId="0" xfId="1" applyNumberFormat="1" applyFont="1" applyFill="1" applyBorder="1" applyAlignment="1">
      <alignment horizontal="right"/>
    </xf>
    <xf numFmtId="165" fontId="2" fillId="0" borderId="13" xfId="1" applyNumberFormat="1" applyFont="1" applyFill="1" applyBorder="1" applyAlignment="1">
      <alignment horizontal="right"/>
    </xf>
    <xf numFmtId="166" fontId="2" fillId="0" borderId="16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/>
    </xf>
    <xf numFmtId="16" fontId="4" fillId="0" borderId="0" xfId="0" applyNumberFormat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right"/>
    </xf>
    <xf numFmtId="16" fontId="4" fillId="0" borderId="1" xfId="0" applyNumberFormat="1" applyFont="1" applyFill="1" applyBorder="1" applyAlignment="1">
      <alignment horizontal="left"/>
    </xf>
    <xf numFmtId="165" fontId="4" fillId="0" borderId="9" xfId="1" applyNumberFormat="1" applyFont="1" applyFill="1" applyBorder="1" applyAlignment="1">
      <alignment horizontal="right"/>
    </xf>
    <xf numFmtId="165" fontId="4" fillId="0" borderId="12" xfId="1" applyNumberFormat="1" applyFont="1" applyFill="1" applyBorder="1" applyAlignment="1">
      <alignment horizontal="right"/>
    </xf>
    <xf numFmtId="165" fontId="4" fillId="0" borderId="1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right" wrapText="1"/>
    </xf>
    <xf numFmtId="0" fontId="3" fillId="0" borderId="12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right" vertical="center"/>
    </xf>
    <xf numFmtId="164" fontId="3" fillId="0" borderId="16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/>
    </xf>
    <xf numFmtId="16" fontId="4" fillId="0" borderId="0" xfId="0" applyNumberFormat="1" applyFont="1" applyFill="1" applyAlignment="1">
      <alignment horizontal="left"/>
    </xf>
    <xf numFmtId="0" fontId="4" fillId="0" borderId="13" xfId="0" applyFont="1" applyFill="1" applyBorder="1" applyAlignment="1">
      <alignment horizontal="right" vertical="center"/>
    </xf>
    <xf numFmtId="164" fontId="2" fillId="0" borderId="16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4" fillId="0" borderId="16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/>
    </xf>
    <xf numFmtId="165" fontId="3" fillId="0" borderId="0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right"/>
    </xf>
    <xf numFmtId="0" fontId="4" fillId="0" borderId="9" xfId="0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0" fontId="3" fillId="0" borderId="24" xfId="0" applyFont="1" applyFill="1" applyBorder="1" applyAlignment="1">
      <alignment horizontal="right"/>
    </xf>
    <xf numFmtId="165" fontId="3" fillId="0" borderId="13" xfId="0" applyNumberFormat="1" applyFont="1" applyFill="1" applyBorder="1" applyAlignment="1">
      <alignment horizontal="right"/>
    </xf>
    <xf numFmtId="165" fontId="3" fillId="0" borderId="13" xfId="2" applyNumberFormat="1" applyFont="1" applyFill="1" applyBorder="1" applyAlignment="1">
      <alignment horizontal="right"/>
    </xf>
    <xf numFmtId="165" fontId="3" fillId="0" borderId="25" xfId="0" applyNumberFormat="1" applyFont="1" applyFill="1" applyBorder="1" applyAlignment="1">
      <alignment horizontal="right"/>
    </xf>
    <xf numFmtId="43" fontId="4" fillId="0" borderId="13" xfId="1" applyFont="1" applyFill="1" applyBorder="1" applyAlignment="1">
      <alignment horizontal="right"/>
    </xf>
    <xf numFmtId="165" fontId="4" fillId="0" borderId="25" xfId="2" applyNumberFormat="1" applyFont="1" applyFill="1" applyBorder="1" applyAlignment="1">
      <alignment horizontal="right"/>
    </xf>
    <xf numFmtId="43" fontId="2" fillId="0" borderId="13" xfId="1" applyFont="1" applyFill="1" applyBorder="1" applyAlignment="1">
      <alignment horizontal="right"/>
    </xf>
    <xf numFmtId="43" fontId="2" fillId="0" borderId="25" xfId="1" applyFont="1" applyFill="1" applyBorder="1" applyAlignment="1">
      <alignment horizontal="right"/>
    </xf>
    <xf numFmtId="43" fontId="3" fillId="0" borderId="13" xfId="1" applyFont="1" applyFill="1" applyBorder="1" applyAlignment="1">
      <alignment horizontal="right"/>
    </xf>
    <xf numFmtId="165" fontId="4" fillId="0" borderId="13" xfId="2" quotePrefix="1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left"/>
    </xf>
    <xf numFmtId="43" fontId="2" fillId="0" borderId="9" xfId="1" applyFont="1" applyFill="1" applyBorder="1" applyAlignment="1">
      <alignment horizontal="right"/>
    </xf>
    <xf numFmtId="43" fontId="2" fillId="0" borderId="26" xfId="1" applyFont="1" applyFill="1" applyBorder="1" applyAlignment="1">
      <alignment horizontal="right"/>
    </xf>
    <xf numFmtId="165" fontId="3" fillId="0" borderId="9" xfId="2" applyNumberFormat="1" applyFont="1" applyFill="1" applyBorder="1" applyAlignment="1">
      <alignment horizontal="right"/>
    </xf>
    <xf numFmtId="165" fontId="4" fillId="0" borderId="9" xfId="2" applyNumberFormat="1" applyFont="1" applyFill="1" applyBorder="1" applyAlignment="1">
      <alignment horizontal="right"/>
    </xf>
    <xf numFmtId="165" fontId="4" fillId="0" borderId="26" xfId="2" applyNumberFormat="1" applyFont="1" applyFill="1" applyBorder="1" applyAlignment="1">
      <alignment horizontal="right"/>
    </xf>
    <xf numFmtId="43" fontId="2" fillId="0" borderId="9" xfId="1" quotePrefix="1" applyFont="1" applyFill="1" applyBorder="1" applyAlignment="1">
      <alignment horizontal="right"/>
    </xf>
    <xf numFmtId="43" fontId="2" fillId="0" borderId="26" xfId="1" quotePrefix="1" applyFont="1" applyFill="1" applyBorder="1" applyAlignment="1">
      <alignment horizontal="right"/>
    </xf>
    <xf numFmtId="49" fontId="3" fillId="0" borderId="0" xfId="0" applyNumberFormat="1" applyFont="1" applyFill="1" applyAlignment="1">
      <alignment horizontal="left"/>
    </xf>
    <xf numFmtId="0" fontId="3" fillId="0" borderId="5" xfId="0" applyFont="1" applyFill="1" applyBorder="1" applyAlignment="1">
      <alignment horizontal="centerContinuous"/>
    </xf>
    <xf numFmtId="0" fontId="3" fillId="0" borderId="23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9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5" fontId="2" fillId="0" borderId="0" xfId="1" applyNumberFormat="1" applyFont="1" applyFill="1"/>
    <xf numFmtId="165" fontId="4" fillId="0" borderId="13" xfId="1" applyNumberFormat="1" applyFont="1" applyFill="1" applyBorder="1"/>
    <xf numFmtId="166" fontId="4" fillId="0" borderId="16" xfId="1" applyNumberFormat="1" applyFont="1" applyFill="1" applyBorder="1"/>
    <xf numFmtId="165" fontId="4" fillId="0" borderId="0" xfId="1" applyNumberFormat="1" applyFont="1" applyFill="1"/>
    <xf numFmtId="166" fontId="4" fillId="0" borderId="0" xfId="1" applyNumberFormat="1" applyFont="1" applyFill="1"/>
    <xf numFmtId="165" fontId="4" fillId="0" borderId="0" xfId="1" applyNumberFormat="1" applyFont="1" applyFill="1" applyAlignment="1"/>
    <xf numFmtId="165" fontId="4" fillId="0" borderId="0" xfId="1" applyNumberFormat="1" applyFont="1" applyFill="1" applyBorder="1"/>
    <xf numFmtId="166" fontId="4" fillId="0" borderId="0" xfId="1" applyNumberFormat="1" applyFont="1" applyFill="1" applyBorder="1"/>
    <xf numFmtId="0" fontId="6" fillId="0" borderId="0" xfId="0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center"/>
    </xf>
    <xf numFmtId="0" fontId="6" fillId="0" borderId="0" xfId="0" applyFont="1" applyFill="1" applyBorder="1"/>
    <xf numFmtId="165" fontId="2" fillId="0" borderId="16" xfId="1" applyNumberFormat="1" applyFont="1" applyFill="1" applyBorder="1"/>
    <xf numFmtId="0" fontId="3" fillId="0" borderId="1" xfId="0" applyFont="1" applyFill="1" applyBorder="1"/>
    <xf numFmtId="0" fontId="6" fillId="0" borderId="1" xfId="0" applyFont="1" applyFill="1" applyBorder="1"/>
    <xf numFmtId="165" fontId="2" fillId="0" borderId="12" xfId="1" applyNumberFormat="1" applyFont="1" applyFill="1" applyBorder="1"/>
    <xf numFmtId="165" fontId="4" fillId="0" borderId="1" xfId="1" applyNumberFormat="1" applyFont="1" applyFill="1" applyBorder="1"/>
    <xf numFmtId="166" fontId="4" fillId="0" borderId="12" xfId="1" applyNumberFormat="1" applyFont="1" applyFill="1" applyBorder="1"/>
    <xf numFmtId="166" fontId="4" fillId="0" borderId="1" xfId="1" applyNumberFormat="1" applyFont="1" applyFill="1" applyBorder="1"/>
    <xf numFmtId="0" fontId="6" fillId="0" borderId="0" xfId="0" applyFont="1" applyFill="1" applyAlignment="1" applyProtection="1">
      <alignment horizontal="right"/>
      <protection locked="0"/>
    </xf>
    <xf numFmtId="0" fontId="10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Fill="1" applyAlignment="1">
      <alignment vertical="center"/>
    </xf>
    <xf numFmtId="0" fontId="4" fillId="0" borderId="0" xfId="0" applyFont="1" applyFill="1"/>
    <xf numFmtId="0" fontId="3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/>
    <xf numFmtId="0" fontId="4" fillId="0" borderId="1" xfId="0" applyFont="1" applyFill="1" applyBorder="1" applyAlignment="1">
      <alignment horizontal="left"/>
    </xf>
    <xf numFmtId="0" fontId="2" fillId="0" borderId="9" xfId="0" applyFont="1" applyFill="1" applyBorder="1"/>
    <xf numFmtId="0" fontId="0" fillId="0" borderId="0" xfId="0" applyFill="1"/>
    <xf numFmtId="49" fontId="3" fillId="0" borderId="0" xfId="0" applyNumberFormat="1" applyFont="1" applyFill="1"/>
    <xf numFmtId="0" fontId="3" fillId="0" borderId="6" xfId="0" applyFont="1" applyFill="1" applyBorder="1" applyAlignment="1">
      <alignment horizontal="center" vertical="center" wrapText="1"/>
    </xf>
    <xf numFmtId="37" fontId="2" fillId="0" borderId="0" xfId="1" applyNumberFormat="1" applyFont="1" applyFill="1" applyBorder="1"/>
    <xf numFmtId="168" fontId="2" fillId="0" borderId="0" xfId="1" applyNumberFormat="1" applyFont="1" applyFill="1" applyBorder="1"/>
    <xf numFmtId="0" fontId="6" fillId="0" borderId="0" xfId="3" applyFont="1" applyFill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 applyProtection="1">
      <alignment horizontal="right"/>
      <protection locked="0"/>
    </xf>
    <xf numFmtId="168" fontId="2" fillId="0" borderId="0" xfId="1" applyNumberFormat="1" applyFont="1" applyFill="1" applyBorder="1" applyAlignment="1">
      <alignment horizontal="right"/>
    </xf>
    <xf numFmtId="37" fontId="4" fillId="0" borderId="0" xfId="1" applyNumberFormat="1" applyFont="1" applyFill="1" applyBorder="1" applyAlignment="1">
      <alignment horizontal="right"/>
    </xf>
    <xf numFmtId="37" fontId="4" fillId="0" borderId="0" xfId="1" applyNumberFormat="1" applyFont="1" applyFill="1" applyBorder="1"/>
    <xf numFmtId="0" fontId="6" fillId="0" borderId="0" xfId="3" applyFont="1" applyFill="1" applyBorder="1" applyAlignment="1">
      <alignment horizontal="right"/>
    </xf>
    <xf numFmtId="37" fontId="4" fillId="0" borderId="1" xfId="1" applyNumberFormat="1" applyFont="1" applyFill="1" applyBorder="1"/>
    <xf numFmtId="168" fontId="2" fillId="0" borderId="1" xfId="1" applyNumberFormat="1" applyFont="1" applyFill="1" applyBorder="1"/>
    <xf numFmtId="37" fontId="4" fillId="0" borderId="1" xfId="1" applyNumberFormat="1" applyFont="1" applyFill="1" applyBorder="1" applyAlignment="1">
      <alignment horizontal="right"/>
    </xf>
    <xf numFmtId="0" fontId="6" fillId="0" borderId="1" xfId="3" applyFont="1" applyFill="1" applyBorder="1" applyAlignment="1">
      <alignment horizontal="right"/>
    </xf>
    <xf numFmtId="0" fontId="6" fillId="0" borderId="0" xfId="0" applyFont="1" applyFill="1" applyProtection="1">
      <protection locked="0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/>
    <xf numFmtId="0" fontId="3" fillId="0" borderId="6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/>
    <xf numFmtId="169" fontId="4" fillId="0" borderId="0" xfId="1" applyNumberFormat="1" applyFont="1" applyFill="1" applyBorder="1"/>
    <xf numFmtId="1" fontId="3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1" fontId="4" fillId="0" borderId="0" xfId="1" applyNumberFormat="1" applyFont="1" applyFill="1" applyBorder="1"/>
    <xf numFmtId="169" fontId="3" fillId="0" borderId="0" xfId="0" applyNumberFormat="1" applyFont="1" applyFill="1"/>
    <xf numFmtId="0" fontId="4" fillId="0" borderId="1" xfId="0" applyFont="1" applyFill="1" applyBorder="1" applyAlignment="1">
      <alignment horizontal="center"/>
    </xf>
    <xf numFmtId="169" fontId="4" fillId="0" borderId="1" xfId="1" applyNumberFormat="1" applyFont="1" applyFill="1" applyBorder="1"/>
    <xf numFmtId="1" fontId="2" fillId="0" borderId="1" xfId="0" applyNumberFormat="1" applyFont="1" applyFill="1" applyBorder="1"/>
    <xf numFmtId="169" fontId="3" fillId="0" borderId="1" xfId="0" applyNumberFormat="1" applyFont="1" applyFill="1" applyBorder="1"/>
    <xf numFmtId="169" fontId="3" fillId="0" borderId="0" xfId="0" applyNumberFormat="1" applyFont="1" applyFill="1" applyBorder="1"/>
    <xf numFmtId="165" fontId="2" fillId="0" borderId="0" xfId="0" applyNumberFormat="1" applyFont="1" applyFill="1" applyBorder="1"/>
  </cellXfs>
  <cellStyles count="4">
    <cellStyle name="Comma" xfId="1" builtinId="3"/>
    <cellStyle name="Comma_EDUCAT Chapter 2" xfId="2"/>
    <cellStyle name="Normal" xfId="0" builtinId="0"/>
    <cellStyle name="Normal_EDUCAT Chapter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0</xdr:row>
          <xdr:rowOff>57150</xdr:rowOff>
        </xdr:from>
        <xdr:to>
          <xdr:col>2</xdr:col>
          <xdr:colOff>0</xdr:colOff>
          <xdr:row>2</xdr:row>
          <xdr:rowOff>123825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38100</xdr:rowOff>
        </xdr:from>
        <xdr:to>
          <xdr:col>1</xdr:col>
          <xdr:colOff>285750</xdr:colOff>
          <xdr:row>2</xdr:row>
          <xdr:rowOff>76200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47625</xdr:rowOff>
        </xdr:from>
        <xdr:to>
          <xdr:col>1</xdr:col>
          <xdr:colOff>285750</xdr:colOff>
          <xdr:row>2</xdr:row>
          <xdr:rowOff>76200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47625</xdr:rowOff>
        </xdr:from>
        <xdr:to>
          <xdr:col>2</xdr:col>
          <xdr:colOff>38100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57150</xdr:rowOff>
        </xdr:from>
        <xdr:to>
          <xdr:col>1</xdr:col>
          <xdr:colOff>304800</xdr:colOff>
          <xdr:row>2</xdr:row>
          <xdr:rowOff>123825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38100</xdr:rowOff>
        </xdr:from>
        <xdr:to>
          <xdr:col>1</xdr:col>
          <xdr:colOff>123825</xdr:colOff>
          <xdr:row>2</xdr:row>
          <xdr:rowOff>9525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57150</xdr:rowOff>
        </xdr:from>
        <xdr:to>
          <xdr:col>1</xdr:col>
          <xdr:colOff>314325</xdr:colOff>
          <xdr:row>2</xdr:row>
          <xdr:rowOff>123825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0</xdr:row>
          <xdr:rowOff>38100</xdr:rowOff>
        </xdr:from>
        <xdr:to>
          <xdr:col>2</xdr:col>
          <xdr:colOff>123825</xdr:colOff>
          <xdr:row>2</xdr:row>
          <xdr:rowOff>104775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316"/>
  <sheetViews>
    <sheetView tabSelected="1" zoomScaleNormal="100" workbookViewId="0">
      <selection activeCell="S2" sqref="S2"/>
    </sheetView>
  </sheetViews>
  <sheetFormatPr defaultRowHeight="12.75" x14ac:dyDescent="0.2"/>
  <cols>
    <col min="1" max="1" width="9.140625" style="4"/>
    <col min="2" max="2" width="10.42578125" style="4" bestFit="1" customWidth="1"/>
    <col min="3" max="3" width="8.42578125" style="4" customWidth="1"/>
    <col min="4" max="5" width="7.85546875" style="4" customWidth="1"/>
    <col min="6" max="6" width="8.140625" style="4" bestFit="1" customWidth="1"/>
    <col min="7" max="7" width="8" style="4" bestFit="1" customWidth="1"/>
    <col min="8" max="8" width="8.42578125" style="4" customWidth="1"/>
    <col min="9" max="9" width="7.85546875" style="4" customWidth="1"/>
    <col min="10" max="10" width="8" style="4" customWidth="1"/>
    <col min="11" max="12" width="7.5703125" style="4" customWidth="1"/>
    <col min="13" max="56" width="9.140625" style="4"/>
    <col min="57" max="16384" width="9.140625" style="3"/>
  </cols>
  <sheetData>
    <row r="1" spans="1:56" s="1" customForma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</row>
    <row r="2" spans="1:56" s="1" customForma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</row>
    <row r="3" spans="1:56" s="1" customFormat="1" x14ac:dyDescent="0.2">
      <c r="A3" s="4"/>
      <c r="B3" s="4"/>
      <c r="C3" s="4"/>
      <c r="D3" s="4"/>
      <c r="E3" s="4"/>
      <c r="F3" s="4"/>
      <c r="G3" s="6"/>
      <c r="H3" s="4"/>
      <c r="I3" s="4"/>
      <c r="J3" s="4"/>
      <c r="K3" s="6" t="s">
        <v>76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</row>
    <row r="4" spans="1:56" s="2" customFormat="1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</row>
    <row r="5" spans="1:56" s="1" customForma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</row>
    <row r="6" spans="1:56" s="1" customFormat="1" x14ac:dyDescent="0.2">
      <c r="A6" s="4"/>
      <c r="B6" s="13">
        <v>2.0099999999999998</v>
      </c>
      <c r="C6" s="11" t="s">
        <v>87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</row>
    <row r="7" spans="1:56" s="1" customFormat="1" x14ac:dyDescent="0.2">
      <c r="A7" s="4"/>
      <c r="B7" s="10"/>
      <c r="C7" s="4"/>
      <c r="D7" s="4"/>
      <c r="E7" s="4"/>
      <c r="F7" s="4"/>
      <c r="G7" s="4"/>
      <c r="H7" s="4"/>
      <c r="I7" s="4"/>
      <c r="J7" s="4"/>
      <c r="K7" s="4"/>
      <c r="L7" s="1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s="1" customFormat="1" ht="14.25" x14ac:dyDescent="0.2">
      <c r="A8" s="5"/>
      <c r="B8" s="15"/>
      <c r="C8" s="16">
        <v>2010</v>
      </c>
      <c r="D8" s="17"/>
      <c r="E8" s="17"/>
      <c r="F8" s="17"/>
      <c r="G8" s="17"/>
      <c r="H8" s="16">
        <v>2011</v>
      </c>
      <c r="I8" s="17"/>
      <c r="J8" s="17"/>
      <c r="K8" s="17"/>
      <c r="L8" s="17"/>
      <c r="M8" s="16" t="s">
        <v>90</v>
      </c>
      <c r="N8" s="17"/>
      <c r="O8" s="17"/>
      <c r="P8" s="17"/>
      <c r="Q8" s="17"/>
      <c r="R8" s="5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s="1" customFormat="1" ht="12.75" customHeight="1" x14ac:dyDescent="0.2">
      <c r="A9" s="5"/>
      <c r="B9" s="18"/>
      <c r="C9" s="19" t="s">
        <v>0</v>
      </c>
      <c r="D9" s="20" t="s">
        <v>1</v>
      </c>
      <c r="E9" s="21"/>
      <c r="F9" s="20" t="s">
        <v>2</v>
      </c>
      <c r="G9" s="22"/>
      <c r="H9" s="19" t="s">
        <v>0</v>
      </c>
      <c r="I9" s="20" t="s">
        <v>1</v>
      </c>
      <c r="J9" s="21"/>
      <c r="K9" s="20" t="s">
        <v>2</v>
      </c>
      <c r="L9" s="22"/>
      <c r="M9" s="19" t="s">
        <v>0</v>
      </c>
      <c r="N9" s="20" t="s">
        <v>1</v>
      </c>
      <c r="O9" s="21"/>
      <c r="P9" s="20" t="s">
        <v>2</v>
      </c>
      <c r="Q9" s="22"/>
      <c r="R9" s="5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s="1" customFormat="1" x14ac:dyDescent="0.2">
      <c r="A10" s="5"/>
      <c r="B10" s="23"/>
      <c r="C10" s="24"/>
      <c r="D10" s="25" t="s">
        <v>3</v>
      </c>
      <c r="E10" s="26" t="s">
        <v>4</v>
      </c>
      <c r="F10" s="27" t="s">
        <v>3</v>
      </c>
      <c r="G10" s="27" t="s">
        <v>4</v>
      </c>
      <c r="H10" s="24"/>
      <c r="I10" s="25" t="s">
        <v>3</v>
      </c>
      <c r="J10" s="26" t="s">
        <v>4</v>
      </c>
      <c r="K10" s="27" t="s">
        <v>3</v>
      </c>
      <c r="L10" s="27" t="s">
        <v>4</v>
      </c>
      <c r="M10" s="24"/>
      <c r="N10" s="25" t="s">
        <v>3</v>
      </c>
      <c r="O10" s="26" t="s">
        <v>4</v>
      </c>
      <c r="P10" s="27" t="s">
        <v>3</v>
      </c>
      <c r="Q10" s="27" t="s">
        <v>4</v>
      </c>
      <c r="R10" s="5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s="1" customFormat="1" x14ac:dyDescent="0.2">
      <c r="A11" s="5"/>
      <c r="B11" s="18"/>
      <c r="C11" s="28"/>
      <c r="D11" s="29"/>
      <c r="E11" s="30"/>
      <c r="F11" s="31"/>
      <c r="G11" s="4"/>
      <c r="H11" s="32"/>
      <c r="I11" s="29"/>
      <c r="J11" s="30"/>
      <c r="K11" s="4"/>
      <c r="L11" s="5"/>
      <c r="M11" s="33"/>
      <c r="N11" s="31"/>
      <c r="O11" s="30"/>
      <c r="P11" s="5"/>
      <c r="Q11" s="5"/>
      <c r="R11" s="5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</row>
    <row r="12" spans="1:56" s="1" customFormat="1" x14ac:dyDescent="0.2">
      <c r="A12" s="5"/>
      <c r="B12" s="34" t="s">
        <v>5</v>
      </c>
      <c r="C12" s="35">
        <f>SUM(C14:C38)</f>
        <v>821</v>
      </c>
      <c r="D12" s="36">
        <f>SUM(D14+D16+D18+D20+D22+D24+D26+D28+D30+D32+D34+D36)</f>
        <v>394</v>
      </c>
      <c r="E12" s="37">
        <f>(D12/C12)*100</f>
        <v>47.990255785627284</v>
      </c>
      <c r="F12" s="38">
        <f>SUM(F14+F16+F18+F20+F22+F24+F26+F28+F30+F32+F34+F36)</f>
        <v>427</v>
      </c>
      <c r="G12" s="39">
        <f>(F12/C12)*100</f>
        <v>52.009744214372709</v>
      </c>
      <c r="H12" s="35">
        <f>SUM(H14:H38)</f>
        <v>800</v>
      </c>
      <c r="I12" s="36">
        <f>SUM(I14+I16+I18+I20+I22+I24+I26+I28+I30+I32+I34+I36)</f>
        <v>390</v>
      </c>
      <c r="J12" s="37">
        <f>(I12/H12)*100</f>
        <v>48.75</v>
      </c>
      <c r="K12" s="40">
        <f>SUM(K14+K16+K18+K20+K22+K24+K26+K28+K30+K32+K34+K36)</f>
        <v>410</v>
      </c>
      <c r="L12" s="41">
        <f>(K12/H12)*100</f>
        <v>51.249999999999993</v>
      </c>
      <c r="M12" s="42">
        <f>SUM(M14:M38)</f>
        <v>759</v>
      </c>
      <c r="N12" s="38">
        <f>SUM(N14+N16+N18+N20+N22+N24+N26+N28+N30+N32+N34+N36)</f>
        <v>375</v>
      </c>
      <c r="O12" s="37">
        <f>(N12/M12)*100</f>
        <v>49.40711462450593</v>
      </c>
      <c r="P12" s="40">
        <f>SUM(P14+P16+P18+P20+P22+P24+P26+P28+P30+P32+P34+P36)</f>
        <v>384</v>
      </c>
      <c r="Q12" s="43">
        <f>(P12/M12)*100</f>
        <v>50.59288537549407</v>
      </c>
      <c r="R12" s="5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</row>
    <row r="13" spans="1:56" s="1" customFormat="1" x14ac:dyDescent="0.2">
      <c r="A13" s="5"/>
      <c r="B13" s="44"/>
      <c r="C13" s="45"/>
      <c r="D13" s="46"/>
      <c r="E13" s="47"/>
      <c r="F13" s="4"/>
      <c r="G13" s="48"/>
      <c r="H13" s="35"/>
      <c r="I13" s="46"/>
      <c r="J13" s="47"/>
      <c r="K13" s="49"/>
      <c r="L13" s="5"/>
      <c r="M13" s="42"/>
      <c r="N13" s="4"/>
      <c r="O13" s="47"/>
      <c r="P13" s="50"/>
      <c r="Q13" s="5"/>
      <c r="R13" s="5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</row>
    <row r="14" spans="1:56" s="1" customFormat="1" x14ac:dyDescent="0.2">
      <c r="A14" s="5"/>
      <c r="B14" s="51" t="s">
        <v>6</v>
      </c>
      <c r="C14" s="35">
        <f>+F14+D14</f>
        <v>58</v>
      </c>
      <c r="D14" s="52">
        <v>29</v>
      </c>
      <c r="E14" s="47">
        <f>(D14/C14)*100</f>
        <v>50</v>
      </c>
      <c r="F14" s="49">
        <v>29</v>
      </c>
      <c r="G14" s="48">
        <f>(F14/C14)*100</f>
        <v>50</v>
      </c>
      <c r="H14" s="35">
        <f>+K14+I14</f>
        <v>70</v>
      </c>
      <c r="I14" s="52">
        <v>35</v>
      </c>
      <c r="J14" s="47">
        <f t="shared" ref="J14:J36" si="0">(I14/H14)*100</f>
        <v>50</v>
      </c>
      <c r="K14" s="49">
        <v>35</v>
      </c>
      <c r="L14" s="41">
        <f t="shared" ref="L14:L36" si="1">(K14/H14)*100</f>
        <v>50</v>
      </c>
      <c r="M14" s="42">
        <f>+P14+N14</f>
        <v>61</v>
      </c>
      <c r="N14" s="38">
        <v>27</v>
      </c>
      <c r="O14" s="47">
        <f>(N14/M14)*100</f>
        <v>44.26229508196721</v>
      </c>
      <c r="P14" s="50">
        <v>34</v>
      </c>
      <c r="Q14" s="41">
        <f>(P14/M14)*100</f>
        <v>55.737704918032783</v>
      </c>
      <c r="R14" s="5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</row>
    <row r="15" spans="1:56" s="1" customFormat="1" x14ac:dyDescent="0.2">
      <c r="A15" s="5"/>
      <c r="B15" s="51"/>
      <c r="C15" s="35"/>
      <c r="D15" s="52"/>
      <c r="E15" s="47"/>
      <c r="F15" s="49"/>
      <c r="G15" s="48"/>
      <c r="H15" s="35"/>
      <c r="I15" s="52"/>
      <c r="J15" s="47"/>
      <c r="K15" s="49"/>
      <c r="L15" s="41"/>
      <c r="M15" s="42"/>
      <c r="N15" s="5"/>
      <c r="O15" s="47"/>
      <c r="P15" s="50"/>
      <c r="Q15" s="41"/>
      <c r="R15" s="5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</row>
    <row r="16" spans="1:56" s="1" customFormat="1" x14ac:dyDescent="0.2">
      <c r="A16" s="5"/>
      <c r="B16" s="53" t="s">
        <v>7</v>
      </c>
      <c r="C16" s="35">
        <f>+F16+D16</f>
        <v>65</v>
      </c>
      <c r="D16" s="52">
        <v>30</v>
      </c>
      <c r="E16" s="47">
        <f>(D16/C16)*100</f>
        <v>46.153846153846153</v>
      </c>
      <c r="F16" s="49">
        <v>35</v>
      </c>
      <c r="G16" s="48">
        <f>(F16/C16)*100</f>
        <v>53.846153846153847</v>
      </c>
      <c r="H16" s="35">
        <f>+K16+I16</f>
        <v>62</v>
      </c>
      <c r="I16" s="52">
        <v>31</v>
      </c>
      <c r="J16" s="47">
        <f t="shared" si="0"/>
        <v>50</v>
      </c>
      <c r="K16" s="49">
        <v>31</v>
      </c>
      <c r="L16" s="41">
        <f t="shared" si="1"/>
        <v>50</v>
      </c>
      <c r="M16" s="42">
        <f>+P16+N16</f>
        <v>51</v>
      </c>
      <c r="N16" s="50">
        <v>29</v>
      </c>
      <c r="O16" s="47">
        <f>(N16/M16)*100</f>
        <v>56.862745098039213</v>
      </c>
      <c r="P16" s="50">
        <v>22</v>
      </c>
      <c r="Q16" s="41">
        <f>(P16/M16)*100</f>
        <v>43.137254901960787</v>
      </c>
      <c r="R16" s="5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</row>
    <row r="17" spans="1:56" s="1" customFormat="1" x14ac:dyDescent="0.2">
      <c r="A17" s="5"/>
      <c r="B17" s="53"/>
      <c r="C17" s="35"/>
      <c r="D17" s="52"/>
      <c r="E17" s="47"/>
      <c r="F17" s="49"/>
      <c r="G17" s="48"/>
      <c r="H17" s="35"/>
      <c r="I17" s="52"/>
      <c r="J17" s="47"/>
      <c r="K17" s="49"/>
      <c r="L17" s="5"/>
      <c r="M17" s="42"/>
      <c r="N17" s="50"/>
      <c r="O17" s="47"/>
      <c r="P17" s="50"/>
      <c r="Q17" s="5"/>
      <c r="R17" s="5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</row>
    <row r="18" spans="1:56" s="1" customFormat="1" x14ac:dyDescent="0.2">
      <c r="A18" s="5"/>
      <c r="B18" s="53" t="s">
        <v>8</v>
      </c>
      <c r="C18" s="35">
        <f>+F18+D18</f>
        <v>75</v>
      </c>
      <c r="D18" s="52">
        <v>41</v>
      </c>
      <c r="E18" s="47">
        <f>(D18/C18)*100</f>
        <v>54.666666666666664</v>
      </c>
      <c r="F18" s="49">
        <v>34</v>
      </c>
      <c r="G18" s="48">
        <f>(F18/C18)*100</f>
        <v>45.333333333333329</v>
      </c>
      <c r="H18" s="35">
        <f>+K18+I18</f>
        <v>59</v>
      </c>
      <c r="I18" s="52">
        <v>32</v>
      </c>
      <c r="J18" s="47">
        <f t="shared" si="0"/>
        <v>54.237288135593218</v>
      </c>
      <c r="K18" s="49">
        <v>27</v>
      </c>
      <c r="L18" s="41">
        <f t="shared" si="1"/>
        <v>45.762711864406782</v>
      </c>
      <c r="M18" s="42">
        <f>+P18+N18</f>
        <v>58</v>
      </c>
      <c r="N18" s="50">
        <v>32</v>
      </c>
      <c r="O18" s="47">
        <f>(N18/M18)*100</f>
        <v>55.172413793103445</v>
      </c>
      <c r="P18" s="50">
        <v>26</v>
      </c>
      <c r="Q18" s="41">
        <f>(P18/M18)*100</f>
        <v>44.827586206896555</v>
      </c>
      <c r="R18" s="5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</row>
    <row r="19" spans="1:56" s="1" customFormat="1" x14ac:dyDescent="0.2">
      <c r="A19" s="5"/>
      <c r="B19" s="53"/>
      <c r="C19" s="35"/>
      <c r="D19" s="52"/>
      <c r="E19" s="47"/>
      <c r="F19" s="49"/>
      <c r="G19" s="48"/>
      <c r="H19" s="35"/>
      <c r="I19" s="52"/>
      <c r="J19" s="47"/>
      <c r="K19" s="49"/>
      <c r="L19" s="5"/>
      <c r="M19" s="42"/>
      <c r="N19" s="50"/>
      <c r="O19" s="47"/>
      <c r="P19" s="50"/>
      <c r="Q19" s="5"/>
      <c r="R19" s="5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</row>
    <row r="20" spans="1:56" s="1" customFormat="1" x14ac:dyDescent="0.2">
      <c r="A20" s="5"/>
      <c r="B20" s="53" t="s">
        <v>9</v>
      </c>
      <c r="C20" s="35">
        <f>+F20+D20</f>
        <v>67</v>
      </c>
      <c r="D20" s="52">
        <v>30</v>
      </c>
      <c r="E20" s="47">
        <f>(D20/C20)*100</f>
        <v>44.776119402985074</v>
      </c>
      <c r="F20" s="49">
        <v>37</v>
      </c>
      <c r="G20" s="48">
        <f>(F20/C20)*100</f>
        <v>55.223880597014926</v>
      </c>
      <c r="H20" s="35">
        <f>+K20+I20</f>
        <v>44</v>
      </c>
      <c r="I20" s="52">
        <v>21</v>
      </c>
      <c r="J20" s="47">
        <f t="shared" si="0"/>
        <v>47.727272727272727</v>
      </c>
      <c r="K20" s="49">
        <v>23</v>
      </c>
      <c r="L20" s="41">
        <f t="shared" si="1"/>
        <v>52.272727272727273</v>
      </c>
      <c r="M20" s="42">
        <f>+P20+N20</f>
        <v>65</v>
      </c>
      <c r="N20" s="50">
        <v>36</v>
      </c>
      <c r="O20" s="47">
        <f>(N20/M20)*100</f>
        <v>55.384615384615387</v>
      </c>
      <c r="P20" s="50">
        <v>29</v>
      </c>
      <c r="Q20" s="41">
        <f>(P20/M20)*100</f>
        <v>44.61538461538462</v>
      </c>
      <c r="R20" s="5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</row>
    <row r="21" spans="1:56" s="1" customFormat="1" x14ac:dyDescent="0.2">
      <c r="A21" s="5"/>
      <c r="B21" s="53"/>
      <c r="C21" s="35"/>
      <c r="D21" s="52"/>
      <c r="E21" s="47"/>
      <c r="F21" s="49"/>
      <c r="G21" s="48"/>
      <c r="H21" s="35"/>
      <c r="I21" s="52"/>
      <c r="J21" s="47"/>
      <c r="K21" s="49"/>
      <c r="L21" s="5"/>
      <c r="M21" s="42"/>
      <c r="N21" s="50"/>
      <c r="O21" s="47"/>
      <c r="P21" s="50"/>
      <c r="Q21" s="5"/>
      <c r="R21" s="5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</row>
    <row r="22" spans="1:56" s="1" customFormat="1" x14ac:dyDescent="0.2">
      <c r="A22" s="5"/>
      <c r="B22" s="53" t="s">
        <v>10</v>
      </c>
      <c r="C22" s="35">
        <f>+F22+D22</f>
        <v>61</v>
      </c>
      <c r="D22" s="52">
        <v>29</v>
      </c>
      <c r="E22" s="47">
        <f>(D22/C22)*100</f>
        <v>47.540983606557376</v>
      </c>
      <c r="F22" s="49">
        <v>32</v>
      </c>
      <c r="G22" s="48">
        <f>(F22/C22)*100</f>
        <v>52.459016393442624</v>
      </c>
      <c r="H22" s="35">
        <f>+K22+I22</f>
        <v>63</v>
      </c>
      <c r="I22" s="52">
        <v>33</v>
      </c>
      <c r="J22" s="47">
        <f t="shared" si="0"/>
        <v>52.380952380952387</v>
      </c>
      <c r="K22" s="49">
        <v>30</v>
      </c>
      <c r="L22" s="41">
        <f t="shared" si="1"/>
        <v>47.619047619047613</v>
      </c>
      <c r="M22" s="42">
        <f>+P22+N22</f>
        <v>63</v>
      </c>
      <c r="N22" s="50">
        <v>27</v>
      </c>
      <c r="O22" s="47">
        <f>(N22/M22)*100</f>
        <v>42.857142857142854</v>
      </c>
      <c r="P22" s="50">
        <v>36</v>
      </c>
      <c r="Q22" s="41">
        <f>(P22/M22)*100</f>
        <v>57.142857142857139</v>
      </c>
      <c r="R22" s="5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</row>
    <row r="23" spans="1:56" s="1" customFormat="1" x14ac:dyDescent="0.2">
      <c r="A23" s="5"/>
      <c r="B23" s="53"/>
      <c r="C23" s="35"/>
      <c r="D23" s="52"/>
      <c r="E23" s="47"/>
      <c r="F23" s="49"/>
      <c r="G23" s="48"/>
      <c r="H23" s="35"/>
      <c r="I23" s="52"/>
      <c r="J23" s="47"/>
      <c r="K23" s="49"/>
      <c r="L23" s="5"/>
      <c r="M23" s="42"/>
      <c r="N23" s="50"/>
      <c r="O23" s="47"/>
      <c r="P23" s="50"/>
      <c r="Q23" s="5"/>
      <c r="R23" s="5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</row>
    <row r="24" spans="1:56" s="1" customFormat="1" x14ac:dyDescent="0.2">
      <c r="A24" s="5"/>
      <c r="B24" s="53" t="s">
        <v>11</v>
      </c>
      <c r="C24" s="35">
        <f>+F24+D24</f>
        <v>63</v>
      </c>
      <c r="D24" s="52">
        <v>29</v>
      </c>
      <c r="E24" s="47">
        <f>(D24/C24)*100</f>
        <v>46.031746031746032</v>
      </c>
      <c r="F24" s="49">
        <v>34</v>
      </c>
      <c r="G24" s="48">
        <f>(F24/C24)*100</f>
        <v>53.968253968253968</v>
      </c>
      <c r="H24" s="35">
        <f>+K24+I24</f>
        <v>60</v>
      </c>
      <c r="I24" s="52">
        <v>30</v>
      </c>
      <c r="J24" s="47">
        <f t="shared" si="0"/>
        <v>50</v>
      </c>
      <c r="K24" s="49">
        <v>30</v>
      </c>
      <c r="L24" s="41">
        <f t="shared" si="1"/>
        <v>50</v>
      </c>
      <c r="M24" s="42">
        <f>+P24+N24</f>
        <v>43</v>
      </c>
      <c r="N24" s="50">
        <v>20</v>
      </c>
      <c r="O24" s="47">
        <f>(N24/M24)*100</f>
        <v>46.511627906976742</v>
      </c>
      <c r="P24" s="50">
        <v>23</v>
      </c>
      <c r="Q24" s="41">
        <f>(P24/M24)*100</f>
        <v>53.488372093023251</v>
      </c>
      <c r="R24" s="5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</row>
    <row r="25" spans="1:56" s="1" customFormat="1" x14ac:dyDescent="0.2">
      <c r="A25" s="5"/>
      <c r="B25" s="53"/>
      <c r="C25" s="35"/>
      <c r="D25" s="52"/>
      <c r="E25" s="47"/>
      <c r="F25" s="49"/>
      <c r="G25" s="48"/>
      <c r="H25" s="35"/>
      <c r="I25" s="52"/>
      <c r="J25" s="47"/>
      <c r="K25" s="49"/>
      <c r="L25" s="5"/>
      <c r="M25" s="42"/>
      <c r="N25" s="50"/>
      <c r="O25" s="47"/>
      <c r="P25" s="50"/>
      <c r="Q25" s="5"/>
      <c r="R25" s="5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</row>
    <row r="26" spans="1:56" s="1" customFormat="1" x14ac:dyDescent="0.2">
      <c r="A26" s="5"/>
      <c r="B26" s="53" t="s">
        <v>12</v>
      </c>
      <c r="C26" s="35">
        <f>+F26+D26</f>
        <v>70</v>
      </c>
      <c r="D26" s="52">
        <v>33</v>
      </c>
      <c r="E26" s="47">
        <f>(D26/C26)*100</f>
        <v>47.142857142857139</v>
      </c>
      <c r="F26" s="49">
        <v>37</v>
      </c>
      <c r="G26" s="48">
        <f>(F26/C26)*100</f>
        <v>52.857142857142861</v>
      </c>
      <c r="H26" s="35">
        <f>+K26+I26</f>
        <v>79</v>
      </c>
      <c r="I26" s="52">
        <v>41</v>
      </c>
      <c r="J26" s="47">
        <f t="shared" si="0"/>
        <v>51.898734177215189</v>
      </c>
      <c r="K26" s="49">
        <v>38</v>
      </c>
      <c r="L26" s="41">
        <f t="shared" si="1"/>
        <v>48.101265822784811</v>
      </c>
      <c r="M26" s="42">
        <f>+P26+N26</f>
        <v>71</v>
      </c>
      <c r="N26" s="50">
        <v>32</v>
      </c>
      <c r="O26" s="47">
        <f>(N26/M26)*100</f>
        <v>45.070422535211272</v>
      </c>
      <c r="P26" s="50">
        <v>39</v>
      </c>
      <c r="Q26" s="41">
        <f>(P26/M26)*100</f>
        <v>54.929577464788736</v>
      </c>
      <c r="R26" s="5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</row>
    <row r="27" spans="1:56" s="1" customFormat="1" x14ac:dyDescent="0.2">
      <c r="A27" s="5"/>
      <c r="B27" s="53"/>
      <c r="C27" s="35"/>
      <c r="D27" s="52"/>
      <c r="E27" s="47"/>
      <c r="F27" s="49"/>
      <c r="G27" s="48"/>
      <c r="H27" s="35"/>
      <c r="I27" s="52"/>
      <c r="J27" s="47"/>
      <c r="K27" s="49"/>
      <c r="L27" s="5"/>
      <c r="M27" s="42"/>
      <c r="N27" s="50"/>
      <c r="O27" s="47"/>
      <c r="P27" s="50"/>
      <c r="Q27" s="5"/>
      <c r="R27" s="5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</row>
    <row r="28" spans="1:56" s="1" customFormat="1" x14ac:dyDescent="0.2">
      <c r="A28" s="5"/>
      <c r="B28" s="53" t="s">
        <v>13</v>
      </c>
      <c r="C28" s="35">
        <f>+F28+D28</f>
        <v>67</v>
      </c>
      <c r="D28" s="52">
        <v>33</v>
      </c>
      <c r="E28" s="47">
        <f>(D28/C28)*100</f>
        <v>49.253731343283583</v>
      </c>
      <c r="F28" s="49">
        <v>34</v>
      </c>
      <c r="G28" s="48">
        <f>(F28/C28)*100</f>
        <v>50.746268656716417</v>
      </c>
      <c r="H28" s="35">
        <f>+K28+I28</f>
        <v>74</v>
      </c>
      <c r="I28" s="52">
        <v>37</v>
      </c>
      <c r="J28" s="47">
        <f t="shared" si="0"/>
        <v>50</v>
      </c>
      <c r="K28" s="49">
        <v>37</v>
      </c>
      <c r="L28" s="41">
        <f t="shared" si="1"/>
        <v>50</v>
      </c>
      <c r="M28" s="42">
        <f>+P28+N28</f>
        <v>80</v>
      </c>
      <c r="N28" s="50">
        <v>38</v>
      </c>
      <c r="O28" s="47">
        <f>(N28/M28)*100</f>
        <v>47.5</v>
      </c>
      <c r="P28" s="50">
        <v>42</v>
      </c>
      <c r="Q28" s="41">
        <f>(P28/M28)*100</f>
        <v>52.5</v>
      </c>
      <c r="R28" s="5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</row>
    <row r="29" spans="1:56" s="1" customFormat="1" x14ac:dyDescent="0.2">
      <c r="A29" s="5"/>
      <c r="B29" s="53"/>
      <c r="C29" s="35"/>
      <c r="D29" s="52"/>
      <c r="E29" s="47"/>
      <c r="F29" s="49"/>
      <c r="G29" s="48"/>
      <c r="H29" s="35"/>
      <c r="I29" s="52"/>
      <c r="J29" s="47"/>
      <c r="K29" s="49"/>
      <c r="L29" s="5"/>
      <c r="M29" s="42"/>
      <c r="N29" s="50"/>
      <c r="O29" s="47"/>
      <c r="P29" s="50"/>
      <c r="Q29" s="5"/>
      <c r="R29" s="5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</row>
    <row r="30" spans="1:56" s="1" customFormat="1" x14ac:dyDescent="0.2">
      <c r="A30" s="5"/>
      <c r="B30" s="53" t="s">
        <v>14</v>
      </c>
      <c r="C30" s="35">
        <f>+F30+D30</f>
        <v>79</v>
      </c>
      <c r="D30" s="52">
        <v>41</v>
      </c>
      <c r="E30" s="47">
        <f>(D30/C30)*100</f>
        <v>51.898734177215189</v>
      </c>
      <c r="F30" s="49">
        <v>38</v>
      </c>
      <c r="G30" s="48">
        <f>(F30/C30)*100</f>
        <v>48.101265822784811</v>
      </c>
      <c r="H30" s="35">
        <f>+K30+I30</f>
        <v>81</v>
      </c>
      <c r="I30" s="52">
        <v>39</v>
      </c>
      <c r="J30" s="47">
        <f t="shared" si="0"/>
        <v>48.148148148148145</v>
      </c>
      <c r="K30" s="49">
        <v>42</v>
      </c>
      <c r="L30" s="41">
        <f t="shared" si="1"/>
        <v>51.851851851851848</v>
      </c>
      <c r="M30" s="42">
        <f>+P30+N30</f>
        <v>62</v>
      </c>
      <c r="N30" s="50">
        <v>31</v>
      </c>
      <c r="O30" s="47">
        <f>(N30/M30)*100</f>
        <v>50</v>
      </c>
      <c r="P30" s="50">
        <v>31</v>
      </c>
      <c r="Q30" s="41">
        <f>(P30/M30)*100</f>
        <v>50</v>
      </c>
      <c r="R30" s="5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</row>
    <row r="31" spans="1:56" s="1" customFormat="1" x14ac:dyDescent="0.2">
      <c r="A31" s="5"/>
      <c r="B31" s="53"/>
      <c r="C31" s="35"/>
      <c r="D31" s="52"/>
      <c r="E31" s="47"/>
      <c r="F31" s="49"/>
      <c r="G31" s="48"/>
      <c r="H31" s="35"/>
      <c r="I31" s="52"/>
      <c r="J31" s="47"/>
      <c r="K31" s="49"/>
      <c r="L31" s="41"/>
      <c r="M31" s="42"/>
      <c r="N31" s="50"/>
      <c r="O31" s="47"/>
      <c r="P31" s="50"/>
      <c r="Q31" s="41"/>
      <c r="R31" s="5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</row>
    <row r="32" spans="1:56" s="1" customFormat="1" x14ac:dyDescent="0.2">
      <c r="A32" s="5"/>
      <c r="B32" s="53" t="s">
        <v>15</v>
      </c>
      <c r="C32" s="35">
        <f>+F32+D32</f>
        <v>82</v>
      </c>
      <c r="D32" s="52">
        <v>37</v>
      </c>
      <c r="E32" s="47">
        <f>(D32/C32)*100</f>
        <v>45.121951219512198</v>
      </c>
      <c r="F32" s="49">
        <v>45</v>
      </c>
      <c r="G32" s="48">
        <f>(F32/C32)*100</f>
        <v>54.878048780487809</v>
      </c>
      <c r="H32" s="35">
        <f>+K32+I32</f>
        <v>68</v>
      </c>
      <c r="I32" s="52">
        <v>29</v>
      </c>
      <c r="J32" s="47">
        <f t="shared" si="0"/>
        <v>42.647058823529413</v>
      </c>
      <c r="K32" s="49">
        <v>39</v>
      </c>
      <c r="L32" s="41">
        <f t="shared" si="1"/>
        <v>57.352941176470587</v>
      </c>
      <c r="M32" s="42">
        <f>+P32+N32</f>
        <v>72</v>
      </c>
      <c r="N32" s="50">
        <v>34</v>
      </c>
      <c r="O32" s="47">
        <f>(N32/M32)*100</f>
        <v>47.222222222222221</v>
      </c>
      <c r="P32" s="50">
        <v>38</v>
      </c>
      <c r="Q32" s="41">
        <f>(P32/M32)*100</f>
        <v>52.777777777777779</v>
      </c>
      <c r="R32" s="5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</row>
    <row r="33" spans="1:56" s="1" customFormat="1" x14ac:dyDescent="0.2">
      <c r="A33" s="5"/>
      <c r="B33" s="53"/>
      <c r="C33" s="35"/>
      <c r="D33" s="52"/>
      <c r="E33" s="47"/>
      <c r="F33" s="49"/>
      <c r="G33" s="48"/>
      <c r="H33" s="35"/>
      <c r="I33" s="52"/>
      <c r="J33" s="47"/>
      <c r="K33" s="49"/>
      <c r="L33" s="41"/>
      <c r="M33" s="42"/>
      <c r="N33" s="50"/>
      <c r="O33" s="47"/>
      <c r="P33" s="50"/>
      <c r="Q33" s="41"/>
      <c r="R33" s="5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</row>
    <row r="34" spans="1:56" s="1" customFormat="1" x14ac:dyDescent="0.2">
      <c r="A34" s="5"/>
      <c r="B34" s="53" t="s">
        <v>16</v>
      </c>
      <c r="C34" s="35">
        <f>+F34+D34</f>
        <v>72</v>
      </c>
      <c r="D34" s="52">
        <v>33</v>
      </c>
      <c r="E34" s="47">
        <f>(D34/C34)*100</f>
        <v>45.833333333333329</v>
      </c>
      <c r="F34" s="49">
        <v>39</v>
      </c>
      <c r="G34" s="48">
        <f>(F34/C34)*100</f>
        <v>54.166666666666664</v>
      </c>
      <c r="H34" s="35">
        <f>+K34+I34</f>
        <v>69</v>
      </c>
      <c r="I34" s="52">
        <v>32</v>
      </c>
      <c r="J34" s="47">
        <f t="shared" si="0"/>
        <v>46.376811594202898</v>
      </c>
      <c r="K34" s="49">
        <v>37</v>
      </c>
      <c r="L34" s="41">
        <f t="shared" si="1"/>
        <v>53.623188405797109</v>
      </c>
      <c r="M34" s="42">
        <f>+P34+N34</f>
        <v>63</v>
      </c>
      <c r="N34" s="50">
        <v>34</v>
      </c>
      <c r="O34" s="47">
        <f>(N34/M34)*100</f>
        <v>53.968253968253968</v>
      </c>
      <c r="P34" s="50">
        <v>29</v>
      </c>
      <c r="Q34" s="41">
        <f>(P34/M34)*100</f>
        <v>46.031746031746032</v>
      </c>
      <c r="R34" s="5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</row>
    <row r="35" spans="1:56" s="1" customFormat="1" x14ac:dyDescent="0.2">
      <c r="A35" s="5"/>
      <c r="B35" s="53"/>
      <c r="C35" s="35"/>
      <c r="D35" s="52"/>
      <c r="E35" s="47"/>
      <c r="F35" s="49"/>
      <c r="G35" s="48"/>
      <c r="H35" s="35"/>
      <c r="I35" s="52"/>
      <c r="J35" s="47"/>
      <c r="K35" s="49"/>
      <c r="L35" s="41"/>
      <c r="M35" s="42"/>
      <c r="N35" s="50"/>
      <c r="O35" s="47"/>
      <c r="P35" s="50"/>
      <c r="Q35" s="41"/>
      <c r="R35" s="5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</row>
    <row r="36" spans="1:56" s="1" customFormat="1" x14ac:dyDescent="0.2">
      <c r="A36" s="5"/>
      <c r="B36" s="53" t="s">
        <v>17</v>
      </c>
      <c r="C36" s="35">
        <f>+F36+D36</f>
        <v>62</v>
      </c>
      <c r="D36" s="52">
        <v>29</v>
      </c>
      <c r="E36" s="47">
        <f>(D36/C36)*100</f>
        <v>46.774193548387096</v>
      </c>
      <c r="F36" s="49">
        <v>33</v>
      </c>
      <c r="G36" s="48">
        <f>(F36/C36)*100</f>
        <v>53.225806451612897</v>
      </c>
      <c r="H36" s="35">
        <f>+K36+I36</f>
        <v>71</v>
      </c>
      <c r="I36" s="52">
        <v>30</v>
      </c>
      <c r="J36" s="47">
        <f t="shared" si="0"/>
        <v>42.25352112676056</v>
      </c>
      <c r="K36" s="49">
        <v>41</v>
      </c>
      <c r="L36" s="41">
        <f t="shared" si="1"/>
        <v>57.74647887323944</v>
      </c>
      <c r="M36" s="42">
        <f>+P36+N36</f>
        <v>70</v>
      </c>
      <c r="N36" s="50">
        <v>35</v>
      </c>
      <c r="O36" s="47">
        <f>(N36/M36)*100</f>
        <v>50</v>
      </c>
      <c r="P36" s="50">
        <v>35</v>
      </c>
      <c r="Q36" s="41">
        <f>(P36/M36)*100</f>
        <v>50</v>
      </c>
      <c r="R36" s="5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</row>
    <row r="37" spans="1:56" s="1" customFormat="1" x14ac:dyDescent="0.2">
      <c r="A37" s="5"/>
      <c r="B37" s="53"/>
      <c r="C37" s="54"/>
      <c r="D37" s="52"/>
      <c r="E37" s="55"/>
      <c r="F37" s="49"/>
      <c r="G37" s="48"/>
      <c r="H37" s="35"/>
      <c r="I37" s="52"/>
      <c r="J37" s="55"/>
      <c r="K37" s="49"/>
      <c r="L37" s="5"/>
      <c r="M37" s="42"/>
      <c r="N37" s="50"/>
      <c r="O37" s="55"/>
      <c r="P37" s="50"/>
      <c r="Q37" s="5"/>
      <c r="R37" s="5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</row>
    <row r="38" spans="1:56" s="1" customFormat="1" x14ac:dyDescent="0.2">
      <c r="A38" s="5"/>
      <c r="B38" s="56" t="s">
        <v>18</v>
      </c>
      <c r="C38" s="57">
        <v>0</v>
      </c>
      <c r="D38" s="58">
        <v>0</v>
      </c>
      <c r="E38" s="59">
        <v>0</v>
      </c>
      <c r="F38" s="60">
        <v>0</v>
      </c>
      <c r="G38" s="61">
        <v>0</v>
      </c>
      <c r="H38" s="60">
        <v>0</v>
      </c>
      <c r="I38" s="58">
        <v>0</v>
      </c>
      <c r="J38" s="59">
        <v>0</v>
      </c>
      <c r="K38" s="60">
        <v>0</v>
      </c>
      <c r="L38" s="61">
        <v>0</v>
      </c>
      <c r="M38" s="62">
        <v>0</v>
      </c>
      <c r="N38" s="60">
        <v>0</v>
      </c>
      <c r="O38" s="59">
        <v>0</v>
      </c>
      <c r="P38" s="60">
        <v>0</v>
      </c>
      <c r="Q38" s="60">
        <v>0</v>
      </c>
      <c r="R38" s="5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</row>
    <row r="39" spans="1:56" s="1" customFormat="1" x14ac:dyDescent="0.2">
      <c r="A39" s="4"/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</row>
    <row r="40" spans="1:56" s="1" customFormat="1" x14ac:dyDescent="0.2">
      <c r="A40" s="4"/>
      <c r="B40" s="65" t="s">
        <v>101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</row>
    <row r="41" spans="1:56" s="1" customFormat="1" x14ac:dyDescent="0.2">
      <c r="A41" s="4"/>
      <c r="B41" s="66" t="s">
        <v>83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</row>
    <row r="42" spans="1:56" s="1" customFormat="1" x14ac:dyDescent="0.2">
      <c r="A42" s="4"/>
      <c r="B42" s="66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</row>
    <row r="43" spans="1:56" s="1" customFormat="1" x14ac:dyDescent="0.2">
      <c r="A43" s="4"/>
      <c r="B43" s="7"/>
      <c r="C43" s="7"/>
      <c r="D43" s="7"/>
      <c r="E43" s="7"/>
      <c r="F43" s="7"/>
      <c r="G43" s="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</row>
    <row r="44" spans="1:56" s="4" customFormat="1" ht="12.75" customHeight="1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56" s="4" customFormat="1" x14ac:dyDescent="0.2"/>
    <row r="46" spans="1:56" s="4" customFormat="1" x14ac:dyDescent="0.2"/>
    <row r="47" spans="1:56" s="4" customFormat="1" x14ac:dyDescent="0.2"/>
    <row r="48" spans="1:56" s="4" customFormat="1" x14ac:dyDescent="0.2"/>
    <row r="49" spans="17:17" s="4" customFormat="1" x14ac:dyDescent="0.2"/>
    <row r="50" spans="17:17" s="4" customFormat="1" x14ac:dyDescent="0.2"/>
    <row r="51" spans="17:17" s="4" customFormat="1" x14ac:dyDescent="0.2">
      <c r="Q51" s="4" t="s">
        <v>88</v>
      </c>
    </row>
    <row r="52" spans="17:17" s="4" customFormat="1" x14ac:dyDescent="0.2"/>
    <row r="53" spans="17:17" s="4" customFormat="1" x14ac:dyDescent="0.2"/>
    <row r="54" spans="17:17" s="4" customFormat="1" x14ac:dyDescent="0.2"/>
    <row r="55" spans="17:17" s="4" customFormat="1" x14ac:dyDescent="0.2"/>
    <row r="56" spans="17:17" s="4" customFormat="1" x14ac:dyDescent="0.2"/>
    <row r="57" spans="17:17" s="4" customFormat="1" x14ac:dyDescent="0.2"/>
    <row r="58" spans="17:17" s="4" customFormat="1" x14ac:dyDescent="0.2"/>
    <row r="59" spans="17:17" s="4" customFormat="1" x14ac:dyDescent="0.2"/>
    <row r="60" spans="17:17" s="4" customFormat="1" x14ac:dyDescent="0.2"/>
    <row r="61" spans="17:17" s="4" customFormat="1" x14ac:dyDescent="0.2"/>
    <row r="62" spans="17:17" s="4" customFormat="1" x14ac:dyDescent="0.2"/>
    <row r="63" spans="17:17" s="4" customFormat="1" x14ac:dyDescent="0.2"/>
    <row r="64" spans="17:17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</sheetData>
  <mergeCells count="13">
    <mergeCell ref="C6:Q6"/>
    <mergeCell ref="I9:J9"/>
    <mergeCell ref="K9:L9"/>
    <mergeCell ref="M8:Q8"/>
    <mergeCell ref="M9:M10"/>
    <mergeCell ref="N9:O9"/>
    <mergeCell ref="P9:Q9"/>
    <mergeCell ref="C8:G8"/>
    <mergeCell ref="H8:L8"/>
    <mergeCell ref="C9:C10"/>
    <mergeCell ref="D9:E9"/>
    <mergeCell ref="F9:G9"/>
    <mergeCell ref="H9:H10"/>
  </mergeCells>
  <pageMargins left="0.7" right="0.7" top="0.75" bottom="0.75" header="0.3" footer="0.3"/>
  <pageSetup scale="59" orientation="portrait" r:id="rId1"/>
  <colBreaks count="1" manualBreakCount="1">
    <brk id="18" max="1048575" man="1"/>
  </colBreaks>
  <ignoredErrors>
    <ignoredError sqref="E12 J12 O12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1028" r:id="rId4">
          <objectPr defaultSize="0" autoPict="0" r:id="rId5">
            <anchor moveWithCells="1" sizeWithCells="1">
              <from>
                <xdr:col>1</xdr:col>
                <xdr:colOff>19050</xdr:colOff>
                <xdr:row>0</xdr:row>
                <xdr:rowOff>57150</xdr:rowOff>
              </from>
              <to>
                <xdr:col>2</xdr:col>
                <xdr:colOff>0</xdr:colOff>
                <xdr:row>2</xdr:row>
                <xdr:rowOff>123825</xdr:rowOff>
              </to>
            </anchor>
          </objectPr>
        </oleObject>
      </mc:Choice>
      <mc:Fallback>
        <oleObject progId="MSPhotoEd.3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58"/>
  <sheetViews>
    <sheetView zoomScaleNormal="100" workbookViewId="0">
      <selection activeCell="M2" sqref="M2"/>
    </sheetView>
  </sheetViews>
  <sheetFormatPr defaultRowHeight="12.75" x14ac:dyDescent="0.2"/>
  <cols>
    <col min="1" max="9" width="9.140625" style="4"/>
    <col min="10" max="10" width="9.140625" style="4" customWidth="1"/>
    <col min="11" max="52" width="9.140625" style="4"/>
    <col min="53" max="16384" width="9.140625" style="3"/>
  </cols>
  <sheetData>
    <row r="1" spans="1:52" s="1" customForma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2" s="1" customForma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2" s="1" customFormat="1" x14ac:dyDescent="0.2">
      <c r="A3" s="4"/>
      <c r="B3" s="4"/>
      <c r="C3" s="4"/>
      <c r="D3" s="4"/>
      <c r="E3" s="4"/>
      <c r="F3" s="4"/>
      <c r="G3" s="4"/>
      <c r="H3" s="4"/>
      <c r="I3" s="6" t="s">
        <v>76</v>
      </c>
      <c r="J3" s="4"/>
      <c r="K3" s="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s="2" customFormat="1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s="1" customForma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s="1" customForma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s="1" customForma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s="1" customForma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s="1" customFormat="1" x14ac:dyDescent="0.2">
      <c r="A9" s="4"/>
      <c r="B9" s="67">
        <v>2.02</v>
      </c>
      <c r="C9" s="68" t="s">
        <v>103</v>
      </c>
      <c r="D9" s="68"/>
      <c r="E9" s="68"/>
      <c r="F9" s="68"/>
      <c r="G9" s="68"/>
      <c r="H9" s="68"/>
      <c r="I9" s="68"/>
      <c r="J9" s="68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s="1" customFormat="1" x14ac:dyDescent="0.2">
      <c r="A10" s="4"/>
      <c r="B10" s="10"/>
      <c r="C10" s="1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s="1" customFormat="1" x14ac:dyDescent="0.2">
      <c r="A11" s="4"/>
      <c r="B11" s="69"/>
      <c r="C11" s="9"/>
      <c r="D11" s="5"/>
      <c r="E11" s="14"/>
      <c r="F11" s="14"/>
      <c r="G11" s="14"/>
      <c r="H11" s="1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s="1" customFormat="1" ht="14.25" x14ac:dyDescent="0.2">
      <c r="A12" s="4"/>
      <c r="B12" s="70"/>
      <c r="C12" s="71">
        <v>2009</v>
      </c>
      <c r="D12" s="72"/>
      <c r="E12" s="71">
        <v>2010</v>
      </c>
      <c r="F12" s="72"/>
      <c r="G12" s="71">
        <v>2011</v>
      </c>
      <c r="H12" s="72"/>
      <c r="I12" s="22" t="s">
        <v>90</v>
      </c>
      <c r="J12" s="2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s="1" customFormat="1" x14ac:dyDescent="0.2">
      <c r="A13" s="4"/>
      <c r="B13" s="73"/>
      <c r="C13" s="74" t="s">
        <v>3</v>
      </c>
      <c r="D13" s="23" t="s">
        <v>4</v>
      </c>
      <c r="E13" s="74" t="s">
        <v>3</v>
      </c>
      <c r="F13" s="23" t="s">
        <v>4</v>
      </c>
      <c r="G13" s="74" t="s">
        <v>3</v>
      </c>
      <c r="H13" s="23" t="s">
        <v>4</v>
      </c>
      <c r="I13" s="73" t="s">
        <v>3</v>
      </c>
      <c r="J13" s="73" t="s">
        <v>4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s="1" customFormat="1" x14ac:dyDescent="0.2">
      <c r="A14" s="4"/>
      <c r="B14" s="70"/>
      <c r="C14" s="75"/>
      <c r="D14" s="76"/>
      <c r="E14" s="77"/>
      <c r="F14" s="78"/>
      <c r="G14" s="79"/>
      <c r="H14" s="80"/>
      <c r="I14" s="81"/>
      <c r="J14" s="8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s="1" customFormat="1" x14ac:dyDescent="0.2">
      <c r="A15" s="5"/>
      <c r="B15" s="83" t="s">
        <v>19</v>
      </c>
      <c r="C15" s="28">
        <v>823</v>
      </c>
      <c r="D15" s="84">
        <v>100</v>
      </c>
      <c r="E15" s="28">
        <v>821</v>
      </c>
      <c r="F15" s="84">
        <v>100</v>
      </c>
      <c r="G15" s="85">
        <v>800</v>
      </c>
      <c r="H15" s="84">
        <v>100</v>
      </c>
      <c r="I15" s="86">
        <f>SUM(I17:I25)</f>
        <v>759</v>
      </c>
      <c r="J15" s="87">
        <f>SUM(J17:J25)</f>
        <v>100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s="1" customFormat="1" x14ac:dyDescent="0.2">
      <c r="A16" s="5"/>
      <c r="B16" s="5"/>
      <c r="C16" s="88"/>
      <c r="D16" s="89"/>
      <c r="E16" s="88"/>
      <c r="F16" s="89"/>
      <c r="G16" s="88"/>
      <c r="H16" s="89"/>
      <c r="I16" s="90"/>
      <c r="J16" s="90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s="1" customFormat="1" x14ac:dyDescent="0.2">
      <c r="A17" s="4"/>
      <c r="B17" s="91" t="s">
        <v>20</v>
      </c>
      <c r="C17" s="92">
        <v>0</v>
      </c>
      <c r="D17" s="93">
        <f>C17/$C$15*100</f>
        <v>0</v>
      </c>
      <c r="E17" s="92">
        <v>1</v>
      </c>
      <c r="F17" s="93">
        <f>(E17/$E$15)*100</f>
        <v>0.12180267965895249</v>
      </c>
      <c r="G17" s="94">
        <v>0</v>
      </c>
      <c r="H17" s="95">
        <v>0</v>
      </c>
      <c r="I17" s="96">
        <v>1</v>
      </c>
      <c r="J17" s="97">
        <f>(I17/$I$15)*100</f>
        <v>0.13175230566534915</v>
      </c>
      <c r="K17" s="5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s="1" customFormat="1" x14ac:dyDescent="0.2">
      <c r="A18" s="4"/>
      <c r="B18" s="91" t="s">
        <v>21</v>
      </c>
      <c r="C18" s="92">
        <v>49</v>
      </c>
      <c r="D18" s="93">
        <f>C18/$C$15*100</f>
        <v>5.9538274605103281</v>
      </c>
      <c r="E18" s="92">
        <v>50</v>
      </c>
      <c r="F18" s="93">
        <f t="shared" ref="F18:F23" si="0">(E18/$E$15)*100</f>
        <v>6.0901339829476253</v>
      </c>
      <c r="G18" s="98">
        <v>46</v>
      </c>
      <c r="H18" s="99">
        <v>5.75</v>
      </c>
      <c r="I18" s="100">
        <v>46</v>
      </c>
      <c r="J18" s="97">
        <f t="shared" ref="J18:J25" si="1">(I18/$I$15)*100</f>
        <v>6.0606060606060606</v>
      </c>
      <c r="K18" s="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s="1" customFormat="1" x14ac:dyDescent="0.2">
      <c r="A19" s="4"/>
      <c r="B19" s="101" t="s">
        <v>22</v>
      </c>
      <c r="C19" s="92">
        <v>130</v>
      </c>
      <c r="D19" s="93">
        <f t="shared" ref="D19:D23" si="2">C19/$C$15*100</f>
        <v>15.795868772782503</v>
      </c>
      <c r="E19" s="92">
        <v>138</v>
      </c>
      <c r="F19" s="93">
        <f t="shared" si="0"/>
        <v>16.808769792935443</v>
      </c>
      <c r="G19" s="98">
        <v>141</v>
      </c>
      <c r="H19" s="93">
        <v>17.625</v>
      </c>
      <c r="I19" s="100">
        <v>100</v>
      </c>
      <c r="J19" s="97">
        <f t="shared" si="1"/>
        <v>13.175230566534916</v>
      </c>
      <c r="K19" s="5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s="1" customFormat="1" x14ac:dyDescent="0.2">
      <c r="A20" s="4"/>
      <c r="B20" s="101"/>
      <c r="C20" s="92"/>
      <c r="D20" s="93"/>
      <c r="E20" s="92"/>
      <c r="F20" s="93"/>
      <c r="G20" s="94"/>
      <c r="H20" s="95"/>
      <c r="I20" s="102"/>
      <c r="J20" s="97">
        <f t="shared" si="1"/>
        <v>0</v>
      </c>
      <c r="K20" s="5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s="1" customFormat="1" x14ac:dyDescent="0.2">
      <c r="A21" s="4"/>
      <c r="B21" s="101" t="s">
        <v>23</v>
      </c>
      <c r="C21" s="92">
        <v>194</v>
      </c>
      <c r="D21" s="93">
        <f t="shared" si="2"/>
        <v>23.5722964763062</v>
      </c>
      <c r="E21" s="92">
        <v>167</v>
      </c>
      <c r="F21" s="93">
        <f t="shared" si="0"/>
        <v>20.341047503045068</v>
      </c>
      <c r="G21" s="98">
        <v>166</v>
      </c>
      <c r="H21" s="93">
        <v>20.75</v>
      </c>
      <c r="I21" s="100">
        <v>172</v>
      </c>
      <c r="J21" s="97">
        <f t="shared" si="1"/>
        <v>22.661396574440051</v>
      </c>
      <c r="K21" s="5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s="1" customFormat="1" x14ac:dyDescent="0.2">
      <c r="A22" s="4"/>
      <c r="B22" s="101" t="s">
        <v>24</v>
      </c>
      <c r="C22" s="92">
        <v>261</v>
      </c>
      <c r="D22" s="93">
        <f t="shared" si="2"/>
        <v>31.713244228432565</v>
      </c>
      <c r="E22" s="92">
        <v>237</v>
      </c>
      <c r="F22" s="93">
        <f t="shared" si="0"/>
        <v>28.867235079171742</v>
      </c>
      <c r="G22" s="98">
        <v>252</v>
      </c>
      <c r="H22" s="93">
        <v>31.5</v>
      </c>
      <c r="I22" s="100">
        <v>230</v>
      </c>
      <c r="J22" s="97">
        <f t="shared" si="1"/>
        <v>30.303030303030305</v>
      </c>
      <c r="K22" s="5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52" s="1" customFormat="1" x14ac:dyDescent="0.2">
      <c r="A23" s="4"/>
      <c r="B23" s="101" t="s">
        <v>25</v>
      </c>
      <c r="C23" s="92">
        <v>144</v>
      </c>
      <c r="D23" s="93">
        <f t="shared" si="2"/>
        <v>17.496962332928312</v>
      </c>
      <c r="E23" s="92">
        <v>184</v>
      </c>
      <c r="F23" s="93">
        <f t="shared" si="0"/>
        <v>22.411693057247259</v>
      </c>
      <c r="G23" s="98">
        <v>141</v>
      </c>
      <c r="H23" s="93">
        <v>17.625</v>
      </c>
      <c r="I23" s="100">
        <v>154</v>
      </c>
      <c r="J23" s="97">
        <f t="shared" si="1"/>
        <v>20.289855072463769</v>
      </c>
      <c r="K23" s="5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s="1" customFormat="1" x14ac:dyDescent="0.2">
      <c r="A24" s="4"/>
      <c r="B24" s="101" t="s">
        <v>85</v>
      </c>
      <c r="C24" s="92">
        <v>45</v>
      </c>
      <c r="D24" s="93">
        <f>C24/$C$15*100</f>
        <v>5.4678007290400972</v>
      </c>
      <c r="E24" s="92">
        <v>44</v>
      </c>
      <c r="F24" s="93">
        <f>(E24/$E$15)*100</f>
        <v>5.3593179049939099</v>
      </c>
      <c r="G24" s="98">
        <v>54</v>
      </c>
      <c r="H24" s="93">
        <v>6.75</v>
      </c>
      <c r="I24" s="100">
        <v>55</v>
      </c>
      <c r="J24" s="97">
        <f t="shared" si="1"/>
        <v>7.2463768115942031</v>
      </c>
      <c r="K24" s="5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52" s="1" customFormat="1" x14ac:dyDescent="0.2">
      <c r="A25" s="4"/>
      <c r="B25" s="103" t="s">
        <v>86</v>
      </c>
      <c r="C25" s="104">
        <v>0</v>
      </c>
      <c r="D25" s="105">
        <v>0</v>
      </c>
      <c r="E25" s="104">
        <v>0</v>
      </c>
      <c r="F25" s="106">
        <v>0</v>
      </c>
      <c r="G25" s="104">
        <v>0</v>
      </c>
      <c r="H25" s="105">
        <v>0</v>
      </c>
      <c r="I25" s="107">
        <v>1</v>
      </c>
      <c r="J25" s="108">
        <f t="shared" si="1"/>
        <v>0.13175230566534915</v>
      </c>
      <c r="K25" s="5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2" s="1" customFormat="1" x14ac:dyDescent="0.2">
      <c r="A26" s="4"/>
      <c r="B26" s="4"/>
      <c r="C26" s="91"/>
      <c r="D26" s="5"/>
      <c r="E26" s="5"/>
      <c r="F26" s="5"/>
      <c r="G26" s="5"/>
      <c r="H26" s="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52" s="1" customFormat="1" x14ac:dyDescent="0.2">
      <c r="A27" s="4"/>
      <c r="B27" s="91" t="s">
        <v>91</v>
      </c>
      <c r="C27" s="9"/>
      <c r="D27" s="5"/>
      <c r="E27" s="5"/>
      <c r="F27" s="5"/>
      <c r="G27" s="5"/>
      <c r="H27" s="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s="1" customFormat="1" x14ac:dyDescent="0.2">
      <c r="A28" s="4"/>
      <c r="B28" s="109" t="s">
        <v>82</v>
      </c>
      <c r="C28" s="9"/>
      <c r="D28" s="5"/>
      <c r="E28" s="5"/>
      <c r="F28" s="5"/>
      <c r="G28" s="5"/>
      <c r="H28" s="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s="1" customFormat="1" x14ac:dyDescent="0.2">
      <c r="A29" s="4"/>
      <c r="B29" s="109"/>
      <c r="C29" s="9"/>
      <c r="D29" s="5"/>
      <c r="E29" s="5"/>
      <c r="F29" s="5"/>
      <c r="G29" s="5"/>
      <c r="H29" s="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s="1" customFormat="1" x14ac:dyDescent="0.2">
      <c r="A30" s="4"/>
      <c r="B30" s="109" t="s">
        <v>92</v>
      </c>
      <c r="C30" s="109"/>
      <c r="D30" s="5"/>
      <c r="E30" s="5"/>
      <c r="F30" s="5"/>
      <c r="G30" s="5"/>
      <c r="H30" s="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2" s="1" customForma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2" s="1" customForma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spans="1:52" s="1" customForma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spans="1:52" s="1" customForma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s="1" customForma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s="1" customForma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s="1" customForma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spans="1:52" s="1" customForma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</row>
    <row r="39" spans="1:52" s="1" customForma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</row>
    <row r="40" spans="1:52" s="1" customForma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</row>
    <row r="41" spans="1:52" s="1" customForma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</row>
    <row r="42" spans="1:52" s="1" customForma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</row>
    <row r="43" spans="1:52" s="1" customForma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</row>
    <row r="44" spans="1:52" s="1" customForma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</row>
    <row r="45" spans="1:52" s="1" customForma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</row>
    <row r="46" spans="1:52" s="1" customForma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spans="1:52" s="1" customForma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</row>
    <row r="48" spans="1:52" s="1" customForma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52" s="1" customForma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spans="1:52" s="1" customForma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</row>
    <row r="51" spans="1:52" s="2" customFormat="1" ht="12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4"/>
      <c r="M51" s="5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2" s="1" customForma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 s="4" customFormat="1" x14ac:dyDescent="0.2">
      <c r="L53" s="5"/>
      <c r="M53" s="5"/>
      <c r="N53" s="5"/>
    </row>
    <row r="54" spans="1:52" s="4" customFormat="1" x14ac:dyDescent="0.2"/>
    <row r="55" spans="1:52" s="4" customFormat="1" x14ac:dyDescent="0.2"/>
    <row r="56" spans="1:52" s="4" customFormat="1" x14ac:dyDescent="0.2"/>
    <row r="57" spans="1:52" s="4" customFormat="1" x14ac:dyDescent="0.2"/>
    <row r="58" spans="1:52" s="4" customFormat="1" x14ac:dyDescent="0.2"/>
  </sheetData>
  <mergeCells count="5">
    <mergeCell ref="C9:J9"/>
    <mergeCell ref="I12:J12"/>
    <mergeCell ref="C12:D12"/>
    <mergeCell ref="E12:F12"/>
    <mergeCell ref="G12:H12"/>
  </mergeCells>
  <pageMargins left="0.7" right="0.7" top="0.75" bottom="0.75" header="0.3" footer="0.3"/>
  <pageSetup scale="72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53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38100</xdr:rowOff>
              </from>
              <to>
                <xdr:col>1</xdr:col>
                <xdr:colOff>285750</xdr:colOff>
                <xdr:row>2</xdr:row>
                <xdr:rowOff>76200</xdr:rowOff>
              </to>
            </anchor>
          </objectPr>
        </oleObject>
      </mc:Choice>
      <mc:Fallback>
        <oleObject progId="MSPhotoEd.3" shapeId="205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78"/>
  <sheetViews>
    <sheetView zoomScaleNormal="100" workbookViewId="0">
      <selection activeCell="L2" sqref="L2"/>
    </sheetView>
  </sheetViews>
  <sheetFormatPr defaultRowHeight="12.75" x14ac:dyDescent="0.2"/>
  <cols>
    <col min="1" max="1" width="7.85546875" style="4" customWidth="1"/>
    <col min="2" max="2" width="17.85546875" style="4" customWidth="1"/>
    <col min="3" max="64" width="9.140625" style="4"/>
    <col min="65" max="16384" width="9.140625" style="3"/>
  </cols>
  <sheetData>
    <row r="1" spans="1:64" s="1" customForma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s="1" customForma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s="1" customFormat="1" x14ac:dyDescent="0.2">
      <c r="A3" s="4"/>
      <c r="B3" s="4"/>
      <c r="C3" s="4"/>
      <c r="D3" s="4"/>
      <c r="E3" s="4"/>
      <c r="F3" s="4"/>
      <c r="G3" s="4"/>
      <c r="H3" s="4"/>
      <c r="I3" s="6" t="s">
        <v>76</v>
      </c>
      <c r="J3" s="4"/>
      <c r="K3" s="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s="2" customFormat="1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s="1" customForma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s="1" customForma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s="1" customForma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s="1" customFormat="1" x14ac:dyDescent="0.2">
      <c r="A8" s="4"/>
      <c r="B8" s="67">
        <v>2.0299999999999998</v>
      </c>
      <c r="C8" s="65" t="s">
        <v>102</v>
      </c>
      <c r="D8" s="65"/>
      <c r="E8" s="65"/>
      <c r="F8" s="65"/>
      <c r="G8" s="65"/>
      <c r="H8" s="6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s="1" customFormat="1" x14ac:dyDescent="0.2">
      <c r="A9" s="4"/>
      <c r="B9" s="69"/>
      <c r="C9" s="14"/>
      <c r="D9" s="14"/>
      <c r="E9" s="14"/>
      <c r="F9" s="14"/>
      <c r="G9" s="14"/>
      <c r="H9" s="1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s="1" customFormat="1" ht="14.25" x14ac:dyDescent="0.2">
      <c r="A10" s="4"/>
      <c r="B10" s="9"/>
      <c r="C10" s="71">
        <v>2009</v>
      </c>
      <c r="D10" s="72"/>
      <c r="E10" s="110">
        <v>2010</v>
      </c>
      <c r="F10" s="111"/>
      <c r="G10" s="71">
        <v>2011</v>
      </c>
      <c r="H10" s="22"/>
      <c r="I10" s="71" t="s">
        <v>90</v>
      </c>
      <c r="J10" s="22"/>
      <c r="K10" s="5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</row>
    <row r="11" spans="1:64" s="1" customFormat="1" x14ac:dyDescent="0.2">
      <c r="A11" s="4"/>
      <c r="B11" s="112" t="s">
        <v>26</v>
      </c>
      <c r="C11" s="113" t="s">
        <v>3</v>
      </c>
      <c r="D11" s="114" t="s">
        <v>4</v>
      </c>
      <c r="E11" s="115" t="s">
        <v>3</v>
      </c>
      <c r="F11" s="115" t="s">
        <v>4</v>
      </c>
      <c r="G11" s="113" t="s">
        <v>3</v>
      </c>
      <c r="H11" s="115" t="s">
        <v>4</v>
      </c>
      <c r="I11" s="113" t="s">
        <v>3</v>
      </c>
      <c r="J11" s="115" t="s">
        <v>4</v>
      </c>
      <c r="K11" s="5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</row>
    <row r="12" spans="1:64" s="1" customFormat="1" x14ac:dyDescent="0.2">
      <c r="A12" s="5"/>
      <c r="B12" s="9"/>
      <c r="C12" s="116"/>
      <c r="D12" s="117"/>
      <c r="E12" s="118"/>
      <c r="F12" s="119"/>
      <c r="G12" s="116"/>
      <c r="H12" s="5"/>
      <c r="I12" s="116"/>
      <c r="J12" s="5"/>
      <c r="K12" s="5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64" s="1" customFormat="1" x14ac:dyDescent="0.2">
      <c r="A13" s="5"/>
      <c r="B13" s="83" t="s">
        <v>5</v>
      </c>
      <c r="C13" s="120">
        <f t="shared" ref="C13:H13" si="0">SUM(C14:C20)</f>
        <v>824</v>
      </c>
      <c r="D13" s="121">
        <f t="shared" si="0"/>
        <v>99.999999999999972</v>
      </c>
      <c r="E13" s="122">
        <f t="shared" si="0"/>
        <v>821</v>
      </c>
      <c r="F13" s="123">
        <f t="shared" si="0"/>
        <v>99.999999999999986</v>
      </c>
      <c r="G13" s="120">
        <f t="shared" si="0"/>
        <v>800</v>
      </c>
      <c r="H13" s="124">
        <f t="shared" si="0"/>
        <v>100</v>
      </c>
      <c r="I13" s="120">
        <f>SUM(I14:I20)</f>
        <v>759</v>
      </c>
      <c r="J13" s="124">
        <f>SUM(J14:J20)</f>
        <v>99.999999999999986</v>
      </c>
      <c r="K13" s="5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</row>
    <row r="14" spans="1:64" s="1" customFormat="1" x14ac:dyDescent="0.2">
      <c r="A14" s="4"/>
      <c r="B14" s="125" t="s">
        <v>27</v>
      </c>
      <c r="C14" s="126">
        <v>527</v>
      </c>
      <c r="D14" s="127">
        <f>(C14/C13)*100</f>
        <v>63.956310679611647</v>
      </c>
      <c r="E14" s="128">
        <v>540</v>
      </c>
      <c r="F14" s="129">
        <f>(E14/E13)*100</f>
        <v>65.77344701583435</v>
      </c>
      <c r="G14" s="126">
        <v>506</v>
      </c>
      <c r="H14" s="130">
        <f>(G14/$G$13)*100</f>
        <v>63.249999999999993</v>
      </c>
      <c r="I14" s="126">
        <v>491</v>
      </c>
      <c r="J14" s="130">
        <f>(I14/$I$13)*100</f>
        <v>64.690382081686423</v>
      </c>
      <c r="K14" s="5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</row>
    <row r="15" spans="1:64" s="1" customFormat="1" x14ac:dyDescent="0.2">
      <c r="A15" s="4"/>
      <c r="B15" s="4" t="s">
        <v>28</v>
      </c>
      <c r="C15" s="126">
        <v>1</v>
      </c>
      <c r="D15" s="127">
        <f>(C15/C13)*100</f>
        <v>0.12135922330097086</v>
      </c>
      <c r="E15" s="128">
        <v>8</v>
      </c>
      <c r="F15" s="129">
        <f>(E15/E13)*100</f>
        <v>0.97442143727161989</v>
      </c>
      <c r="G15" s="126">
        <v>6</v>
      </c>
      <c r="H15" s="130">
        <f t="shared" ref="H15:H20" si="1">(G15/$G$13)*100</f>
        <v>0.75</v>
      </c>
      <c r="I15" s="126">
        <v>0</v>
      </c>
      <c r="J15" s="130">
        <f t="shared" ref="J15:J20" si="2">(I15/$I$13)*100</f>
        <v>0</v>
      </c>
      <c r="K15" s="5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</row>
    <row r="16" spans="1:64" s="1" customFormat="1" x14ac:dyDescent="0.2">
      <c r="A16" s="4"/>
      <c r="B16" s="4" t="s">
        <v>29</v>
      </c>
      <c r="C16" s="126">
        <v>24</v>
      </c>
      <c r="D16" s="127">
        <f>(C16/C13)*100</f>
        <v>2.912621359223301</v>
      </c>
      <c r="E16" s="128">
        <v>12</v>
      </c>
      <c r="F16" s="129">
        <f>(E16/E13)*100</f>
        <v>1.4616321559074299</v>
      </c>
      <c r="G16" s="126">
        <v>10</v>
      </c>
      <c r="H16" s="130">
        <f t="shared" si="1"/>
        <v>1.25</v>
      </c>
      <c r="I16" s="126">
        <v>14</v>
      </c>
      <c r="J16" s="130">
        <f t="shared" si="2"/>
        <v>1.8445322793148879</v>
      </c>
      <c r="K16" s="5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</row>
    <row r="17" spans="1:64" s="1" customFormat="1" x14ac:dyDescent="0.2">
      <c r="A17" s="4"/>
      <c r="B17" s="4" t="s">
        <v>30</v>
      </c>
      <c r="C17" s="126">
        <v>24</v>
      </c>
      <c r="D17" s="131">
        <f>(C17/C13)*100</f>
        <v>2.912621359223301</v>
      </c>
      <c r="E17" s="128">
        <v>22</v>
      </c>
      <c r="F17" s="132">
        <f>(E17/E13)*100</f>
        <v>2.679658952496955</v>
      </c>
      <c r="G17" s="126">
        <v>32</v>
      </c>
      <c r="H17" s="130">
        <f t="shared" si="1"/>
        <v>4</v>
      </c>
      <c r="I17" s="126">
        <v>27</v>
      </c>
      <c r="J17" s="130">
        <f t="shared" si="2"/>
        <v>3.5573122529644272</v>
      </c>
      <c r="K17" s="5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</row>
    <row r="18" spans="1:64" s="1" customFormat="1" x14ac:dyDescent="0.2">
      <c r="A18" s="4"/>
      <c r="B18" s="4" t="s">
        <v>31</v>
      </c>
      <c r="C18" s="126">
        <v>3</v>
      </c>
      <c r="D18" s="131">
        <f>(C18/C13)*100</f>
        <v>0.36407766990291263</v>
      </c>
      <c r="E18" s="128">
        <v>1</v>
      </c>
      <c r="F18" s="131">
        <f>(E18/E13)*100</f>
        <v>0.12180267965895249</v>
      </c>
      <c r="G18" s="133">
        <v>0</v>
      </c>
      <c r="H18" s="130">
        <f t="shared" si="1"/>
        <v>0</v>
      </c>
      <c r="I18" s="134">
        <v>1</v>
      </c>
      <c r="J18" s="130">
        <f t="shared" si="2"/>
        <v>0.13175230566534915</v>
      </c>
      <c r="K18" s="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</row>
    <row r="19" spans="1:64" s="1" customFormat="1" x14ac:dyDescent="0.2">
      <c r="A19" s="4"/>
      <c r="B19" s="125" t="s">
        <v>32</v>
      </c>
      <c r="C19" s="126">
        <v>230</v>
      </c>
      <c r="D19" s="131">
        <f>(C19/C13)*100</f>
        <v>27.912621359223301</v>
      </c>
      <c r="E19" s="128">
        <v>223</v>
      </c>
      <c r="F19" s="132">
        <f>(E19/E13)*100</f>
        <v>27.161997563946404</v>
      </c>
      <c r="G19" s="126">
        <v>239</v>
      </c>
      <c r="H19" s="130">
        <f t="shared" si="1"/>
        <v>29.875</v>
      </c>
      <c r="I19" s="126">
        <v>198</v>
      </c>
      <c r="J19" s="130">
        <f t="shared" si="2"/>
        <v>26.086956521739129</v>
      </c>
      <c r="K19" s="5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</row>
    <row r="20" spans="1:64" s="1" customFormat="1" x14ac:dyDescent="0.2">
      <c r="A20" s="4"/>
      <c r="B20" s="103" t="s">
        <v>33</v>
      </c>
      <c r="C20" s="135">
        <v>15</v>
      </c>
      <c r="D20" s="136">
        <f>(C20/C13)*100</f>
        <v>1.820388349514563</v>
      </c>
      <c r="E20" s="137">
        <v>15</v>
      </c>
      <c r="F20" s="138">
        <f>(E20/E13)*100</f>
        <v>1.8270401948842874</v>
      </c>
      <c r="G20" s="135">
        <v>7</v>
      </c>
      <c r="H20" s="138">
        <f t="shared" si="1"/>
        <v>0.87500000000000011</v>
      </c>
      <c r="I20" s="135">
        <v>28</v>
      </c>
      <c r="J20" s="138">
        <f t="shared" si="2"/>
        <v>3.6890645586297759</v>
      </c>
      <c r="K20" s="5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</row>
    <row r="21" spans="1:64" s="1" customForma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64" s="1" customFormat="1" x14ac:dyDescent="0.2">
      <c r="A22" s="4"/>
      <c r="B22" s="91" t="s">
        <v>34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64" s="1" customFormat="1" x14ac:dyDescent="0.2">
      <c r="A23" s="4"/>
      <c r="B23" s="4" t="s">
        <v>83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s="1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s="1" customForma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s="1" customForma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s="1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s="1" customForma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s="1" customForma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s="1" customForma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s="1" customForma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s="1" customForma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s="1" customForma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s="1" customForma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s="1" customForma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s="1" customForma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s="1" customForma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s="1" customForma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s="1" customForma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64" s="1" customForma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s="1" customForma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64" s="1" customForma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64" s="2" customFormat="1" ht="12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s="1" customForma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s="4" customFormat="1" x14ac:dyDescent="0.2"/>
    <row r="46" spans="1:64" s="4" customFormat="1" x14ac:dyDescent="0.2"/>
    <row r="47" spans="1:64" s="4" customFormat="1" x14ac:dyDescent="0.2"/>
    <row r="48" spans="1:6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</sheetData>
  <mergeCells count="3">
    <mergeCell ref="C10:D10"/>
    <mergeCell ref="G10:H10"/>
    <mergeCell ref="I10:J10"/>
  </mergeCells>
  <pageMargins left="0.7" right="0.7" top="0.75" bottom="0.75" header="0.3" footer="0.3"/>
  <pageSetup scale="84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6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47625</xdr:rowOff>
              </from>
              <to>
                <xdr:col>1</xdr:col>
                <xdr:colOff>285750</xdr:colOff>
                <xdr:row>2</xdr:row>
                <xdr:rowOff>76200</xdr:rowOff>
              </to>
            </anchor>
          </objectPr>
        </oleObject>
      </mc:Choice>
      <mc:Fallback>
        <oleObject progId="MSPhotoEd.3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233"/>
  <sheetViews>
    <sheetView zoomScaleNormal="100" workbookViewId="0">
      <selection activeCell="R1" sqref="R1"/>
    </sheetView>
  </sheetViews>
  <sheetFormatPr defaultRowHeight="12.75" x14ac:dyDescent="0.2"/>
  <cols>
    <col min="1" max="1" width="3.140625" style="4" customWidth="1"/>
    <col min="2" max="2" width="6.140625" style="4" customWidth="1"/>
    <col min="3" max="3" width="7" style="4" customWidth="1"/>
    <col min="4" max="4" width="9.85546875" style="4" customWidth="1"/>
    <col min="5" max="5" width="11" style="4" customWidth="1"/>
    <col min="6" max="7" width="7.85546875" style="4" customWidth="1"/>
    <col min="8" max="8" width="10" style="4" customWidth="1"/>
    <col min="9" max="11" width="7.85546875" style="4" customWidth="1"/>
    <col min="12" max="12" width="8" style="4" customWidth="1"/>
    <col min="13" max="64" width="9.140625" style="4"/>
    <col min="65" max="16384" width="9.140625" style="3"/>
  </cols>
  <sheetData>
    <row r="1" spans="1:64" s="1" customForma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s="1" customForma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s="1" customForma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6"/>
      <c r="L3" s="6" t="s">
        <v>76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s="2" customFormat="1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s="1" customForma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s="1" customForma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s="1" customForma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s="1" customFormat="1" x14ac:dyDescent="0.2">
      <c r="A8" s="4"/>
      <c r="B8" s="4"/>
      <c r="C8" s="4"/>
      <c r="D8" s="67">
        <v>2.04</v>
      </c>
      <c r="E8" s="68" t="s">
        <v>79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s="1" customFormat="1" x14ac:dyDescent="0.2">
      <c r="A9" s="4"/>
      <c r="B9" s="4"/>
      <c r="C9" s="4"/>
      <c r="D9" s="139"/>
      <c r="E9" s="140"/>
      <c r="F9" s="140"/>
      <c r="G9" s="140"/>
      <c r="H9" s="140"/>
      <c r="I9" s="140"/>
      <c r="J9" s="140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s="1" customFormat="1" ht="14.25" x14ac:dyDescent="0.2">
      <c r="A10" s="4"/>
      <c r="B10" s="4"/>
      <c r="C10" s="4"/>
      <c r="D10" s="9"/>
      <c r="E10" s="141">
        <v>2009</v>
      </c>
      <c r="F10" s="142"/>
      <c r="G10" s="143"/>
      <c r="H10" s="16">
        <v>2010</v>
      </c>
      <c r="I10" s="17"/>
      <c r="J10" s="17"/>
      <c r="K10" s="16" t="s">
        <v>94</v>
      </c>
      <c r="L10" s="17"/>
      <c r="M10" s="17"/>
      <c r="N10" s="16" t="s">
        <v>90</v>
      </c>
      <c r="O10" s="17"/>
      <c r="P10" s="17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</row>
    <row r="11" spans="1:64" s="1" customFormat="1" x14ac:dyDescent="0.2">
      <c r="A11" s="4"/>
      <c r="B11" s="4"/>
      <c r="C11" s="4"/>
      <c r="D11" s="73"/>
      <c r="E11" s="144" t="s">
        <v>5</v>
      </c>
      <c r="F11" s="145" t="s">
        <v>1</v>
      </c>
      <c r="G11" s="146" t="s">
        <v>2</v>
      </c>
      <c r="H11" s="147" t="s">
        <v>5</v>
      </c>
      <c r="I11" s="145" t="s">
        <v>1</v>
      </c>
      <c r="J11" s="148" t="s">
        <v>2</v>
      </c>
      <c r="K11" s="147" t="s">
        <v>5</v>
      </c>
      <c r="L11" s="145" t="s">
        <v>1</v>
      </c>
      <c r="M11" s="148" t="s">
        <v>2</v>
      </c>
      <c r="N11" s="147" t="s">
        <v>5</v>
      </c>
      <c r="O11" s="145" t="s">
        <v>1</v>
      </c>
      <c r="P11" s="148" t="s">
        <v>2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</row>
    <row r="12" spans="1:64" s="1" customFormat="1" x14ac:dyDescent="0.2">
      <c r="A12" s="4"/>
      <c r="B12" s="4"/>
      <c r="C12" s="38"/>
      <c r="D12" s="149"/>
      <c r="E12" s="28"/>
      <c r="F12" s="150"/>
      <c r="G12" s="151"/>
      <c r="H12" s="28"/>
      <c r="I12" s="150"/>
      <c r="J12" s="151"/>
      <c r="K12" s="28"/>
      <c r="L12" s="150"/>
      <c r="M12" s="151"/>
      <c r="N12" s="28"/>
      <c r="O12" s="150"/>
      <c r="P12" s="150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64" s="1" customFormat="1" x14ac:dyDescent="0.2">
      <c r="A13" s="4"/>
      <c r="B13" s="4"/>
      <c r="C13" s="4"/>
      <c r="D13" s="83" t="s">
        <v>5</v>
      </c>
      <c r="E13" s="152">
        <f>SUM(E14:E30)</f>
        <v>152</v>
      </c>
      <c r="F13" s="153">
        <f>SUM(F14:F30)</f>
        <v>64</v>
      </c>
      <c r="G13" s="154">
        <f>SUM(G14:G30)</f>
        <v>88</v>
      </c>
      <c r="H13" s="152">
        <v>152</v>
      </c>
      <c r="I13" s="153">
        <f>SUM(I14:I30)</f>
        <v>67</v>
      </c>
      <c r="J13" s="154">
        <f>SUM(J14:J30)</f>
        <v>85</v>
      </c>
      <c r="K13" s="152">
        <f t="shared" ref="K13:P13" si="0">SUM(K14:K29)</f>
        <v>159</v>
      </c>
      <c r="L13" s="153">
        <f t="shared" si="0"/>
        <v>73</v>
      </c>
      <c r="M13" s="154">
        <f t="shared" si="0"/>
        <v>86</v>
      </c>
      <c r="N13" s="152">
        <f t="shared" si="0"/>
        <v>172</v>
      </c>
      <c r="O13" s="153">
        <f t="shared" si="0"/>
        <v>84</v>
      </c>
      <c r="P13" s="152">
        <f t="shared" si="0"/>
        <v>88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</row>
    <row r="14" spans="1:64" s="1" customFormat="1" x14ac:dyDescent="0.2">
      <c r="A14" s="4"/>
      <c r="B14" s="4"/>
      <c r="C14" s="4"/>
      <c r="D14" s="101" t="s">
        <v>35</v>
      </c>
      <c r="E14" s="153">
        <f>SUM(G14+F14)</f>
        <v>3</v>
      </c>
      <c r="F14" s="155"/>
      <c r="G14" s="156">
        <v>3</v>
      </c>
      <c r="H14" s="153">
        <f>SUM(J14+I14)</f>
        <v>2</v>
      </c>
      <c r="I14" s="92">
        <v>1</v>
      </c>
      <c r="J14" s="156">
        <v>1</v>
      </c>
      <c r="K14" s="153">
        <f>SUM(L14:M14)</f>
        <v>4</v>
      </c>
      <c r="L14" s="92">
        <v>2</v>
      </c>
      <c r="M14" s="156">
        <v>2</v>
      </c>
      <c r="N14" s="153">
        <f>SUM(O14:P14)</f>
        <v>3</v>
      </c>
      <c r="O14" s="92">
        <v>0</v>
      </c>
      <c r="P14" s="134">
        <v>3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</row>
    <row r="15" spans="1:64" s="1" customFormat="1" x14ac:dyDescent="0.2">
      <c r="A15" s="4"/>
      <c r="B15" s="4"/>
      <c r="C15" s="4"/>
      <c r="D15" s="101" t="s">
        <v>36</v>
      </c>
      <c r="E15" s="153">
        <f>SUM(G15+F15)</f>
        <v>3</v>
      </c>
      <c r="F15" s="134">
        <v>1</v>
      </c>
      <c r="G15" s="156">
        <v>2</v>
      </c>
      <c r="H15" s="153">
        <f>SUM(J15+I15)</f>
        <v>2</v>
      </c>
      <c r="I15" s="134"/>
      <c r="J15" s="156">
        <v>2</v>
      </c>
      <c r="K15" s="153">
        <f t="shared" ref="K15:K28" si="1">SUM(L15:M15)</f>
        <v>1</v>
      </c>
      <c r="L15" s="134"/>
      <c r="M15" s="156">
        <v>1</v>
      </c>
      <c r="N15" s="153">
        <f t="shared" ref="N15:N28" si="2">SUM(O15:P15)</f>
        <v>0</v>
      </c>
      <c r="O15" s="134">
        <v>0</v>
      </c>
      <c r="P15" s="134">
        <v>0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</row>
    <row r="16" spans="1:64" s="1" customFormat="1" x14ac:dyDescent="0.2">
      <c r="A16" s="4"/>
      <c r="B16" s="4"/>
      <c r="C16" s="4"/>
      <c r="D16" s="101" t="s">
        <v>37</v>
      </c>
      <c r="E16" s="157" t="s">
        <v>38</v>
      </c>
      <c r="F16" s="157" t="s">
        <v>38</v>
      </c>
      <c r="G16" s="158" t="s">
        <v>38</v>
      </c>
      <c r="H16" s="159" t="s">
        <v>38</v>
      </c>
      <c r="I16" s="157" t="s">
        <v>38</v>
      </c>
      <c r="J16" s="158" t="s">
        <v>38</v>
      </c>
      <c r="K16" s="153">
        <f t="shared" si="1"/>
        <v>0</v>
      </c>
      <c r="L16" s="157">
        <v>0</v>
      </c>
      <c r="M16" s="158">
        <v>0</v>
      </c>
      <c r="N16" s="153">
        <f t="shared" si="2"/>
        <v>1</v>
      </c>
      <c r="O16" s="157"/>
      <c r="P16" s="98">
        <v>1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</row>
    <row r="17" spans="1:64" s="1" customFormat="1" x14ac:dyDescent="0.2">
      <c r="A17" s="4"/>
      <c r="B17" s="4"/>
      <c r="C17" s="4"/>
      <c r="D17" s="101" t="s">
        <v>39</v>
      </c>
      <c r="E17" s="153">
        <f>G17</f>
        <v>1</v>
      </c>
      <c r="F17" s="157" t="s">
        <v>38</v>
      </c>
      <c r="G17" s="156">
        <v>1</v>
      </c>
      <c r="H17" s="153" t="s">
        <v>38</v>
      </c>
      <c r="I17" s="157" t="s">
        <v>38</v>
      </c>
      <c r="J17" s="156" t="s">
        <v>38</v>
      </c>
      <c r="K17" s="153">
        <f t="shared" si="1"/>
        <v>1</v>
      </c>
      <c r="L17" s="157">
        <v>0</v>
      </c>
      <c r="M17" s="156">
        <v>1</v>
      </c>
      <c r="N17" s="153">
        <f t="shared" si="2"/>
        <v>0</v>
      </c>
      <c r="O17" s="157">
        <v>0</v>
      </c>
      <c r="P17" s="134">
        <v>0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</row>
    <row r="18" spans="1:64" s="1" customFormat="1" x14ac:dyDescent="0.2">
      <c r="A18" s="4"/>
      <c r="B18" s="4"/>
      <c r="C18" s="4"/>
      <c r="D18" s="101" t="s">
        <v>40</v>
      </c>
      <c r="E18" s="153">
        <f>G18</f>
        <v>1</v>
      </c>
      <c r="F18" s="157" t="s">
        <v>38</v>
      </c>
      <c r="G18" s="156">
        <v>1</v>
      </c>
      <c r="H18" s="153">
        <f>J18</f>
        <v>2</v>
      </c>
      <c r="I18" s="157" t="s">
        <v>38</v>
      </c>
      <c r="J18" s="156">
        <v>2</v>
      </c>
      <c r="K18" s="153">
        <f t="shared" si="1"/>
        <v>5</v>
      </c>
      <c r="L18" s="157">
        <v>0</v>
      </c>
      <c r="M18" s="156">
        <v>5</v>
      </c>
      <c r="N18" s="153">
        <f t="shared" si="2"/>
        <v>0</v>
      </c>
      <c r="O18" s="157">
        <v>0</v>
      </c>
      <c r="P18" s="134">
        <v>0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</row>
    <row r="19" spans="1:64" s="1" customFormat="1" x14ac:dyDescent="0.2">
      <c r="A19" s="4"/>
      <c r="B19" s="4"/>
      <c r="C19" s="4"/>
      <c r="D19" s="101"/>
      <c r="E19" s="153"/>
      <c r="F19" s="134"/>
      <c r="G19" s="156"/>
      <c r="H19" s="153"/>
      <c r="I19" s="134"/>
      <c r="J19" s="156"/>
      <c r="K19" s="153"/>
      <c r="L19" s="134"/>
      <c r="M19" s="156"/>
      <c r="N19" s="153"/>
      <c r="O19" s="134"/>
      <c r="P19" s="13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</row>
    <row r="20" spans="1:64" s="1" customFormat="1" x14ac:dyDescent="0.2">
      <c r="A20" s="4"/>
      <c r="B20" s="4"/>
      <c r="C20" s="4"/>
      <c r="D20" s="101" t="s">
        <v>41</v>
      </c>
      <c r="E20" s="153">
        <f>SUM(G20+F20)</f>
        <v>3</v>
      </c>
      <c r="F20" s="134">
        <v>1</v>
      </c>
      <c r="G20" s="156">
        <v>2</v>
      </c>
      <c r="H20" s="153">
        <f>SUM(J20+I20)</f>
        <v>4</v>
      </c>
      <c r="I20" s="134">
        <v>2</v>
      </c>
      <c r="J20" s="156">
        <v>2</v>
      </c>
      <c r="K20" s="153">
        <f t="shared" si="1"/>
        <v>3</v>
      </c>
      <c r="L20" s="134">
        <v>1</v>
      </c>
      <c r="M20" s="156">
        <v>2</v>
      </c>
      <c r="N20" s="153">
        <f t="shared" si="2"/>
        <v>5</v>
      </c>
      <c r="O20" s="134">
        <v>0</v>
      </c>
      <c r="P20" s="134">
        <v>5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</row>
    <row r="21" spans="1:64" s="1" customFormat="1" x14ac:dyDescent="0.2">
      <c r="A21" s="4"/>
      <c r="B21" s="4"/>
      <c r="C21" s="4"/>
      <c r="D21" s="101" t="s">
        <v>42</v>
      </c>
      <c r="E21" s="153">
        <f t="shared" ref="E21:E29" si="3">SUM(G21+F21)</f>
        <v>3</v>
      </c>
      <c r="F21" s="134"/>
      <c r="G21" s="156">
        <v>3</v>
      </c>
      <c r="H21" s="153">
        <f t="shared" ref="H21:H30" si="4">SUM(J21+I21)</f>
        <v>6</v>
      </c>
      <c r="I21" s="134">
        <v>1</v>
      </c>
      <c r="J21" s="156">
        <v>5</v>
      </c>
      <c r="K21" s="153">
        <f t="shared" si="1"/>
        <v>4</v>
      </c>
      <c r="L21" s="134"/>
      <c r="M21" s="156">
        <v>4</v>
      </c>
      <c r="N21" s="153">
        <f t="shared" si="2"/>
        <v>0</v>
      </c>
      <c r="O21" s="134">
        <v>0</v>
      </c>
      <c r="P21" s="134">
        <v>0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64" s="1" customFormat="1" x14ac:dyDescent="0.2">
      <c r="A22" s="4"/>
      <c r="B22" s="4"/>
      <c r="C22" s="4"/>
      <c r="D22" s="101" t="s">
        <v>43</v>
      </c>
      <c r="E22" s="153">
        <f t="shared" si="3"/>
        <v>3</v>
      </c>
      <c r="F22" s="134">
        <v>1</v>
      </c>
      <c r="G22" s="156">
        <v>2</v>
      </c>
      <c r="H22" s="153">
        <f t="shared" si="4"/>
        <v>3</v>
      </c>
      <c r="I22" s="134">
        <v>2</v>
      </c>
      <c r="J22" s="156">
        <v>1</v>
      </c>
      <c r="K22" s="153">
        <f t="shared" si="1"/>
        <v>2</v>
      </c>
      <c r="L22" s="134">
        <v>1</v>
      </c>
      <c r="M22" s="156">
        <v>1</v>
      </c>
      <c r="N22" s="153">
        <f t="shared" si="2"/>
        <v>1</v>
      </c>
      <c r="O22" s="134">
        <v>0</v>
      </c>
      <c r="P22" s="134">
        <v>1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64" s="1" customFormat="1" x14ac:dyDescent="0.2">
      <c r="A23" s="4"/>
      <c r="B23" s="4"/>
      <c r="C23" s="4"/>
      <c r="D23" s="101" t="s">
        <v>44</v>
      </c>
      <c r="E23" s="153">
        <f t="shared" si="3"/>
        <v>2</v>
      </c>
      <c r="F23" s="134"/>
      <c r="G23" s="156">
        <v>2</v>
      </c>
      <c r="H23" s="153">
        <f>J23</f>
        <v>2</v>
      </c>
      <c r="I23" s="157" t="s">
        <v>38</v>
      </c>
      <c r="J23" s="156">
        <v>2</v>
      </c>
      <c r="K23" s="153">
        <f t="shared" si="1"/>
        <v>1</v>
      </c>
      <c r="L23" s="160" t="s">
        <v>38</v>
      </c>
      <c r="M23" s="156">
        <v>1</v>
      </c>
      <c r="N23" s="153">
        <f t="shared" si="2"/>
        <v>4</v>
      </c>
      <c r="O23" s="134">
        <v>2</v>
      </c>
      <c r="P23" s="134">
        <v>2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s="1" customFormat="1" x14ac:dyDescent="0.2">
      <c r="A24" s="4"/>
      <c r="B24" s="4"/>
      <c r="C24" s="4"/>
      <c r="D24" s="101" t="s">
        <v>45</v>
      </c>
      <c r="E24" s="153">
        <f t="shared" si="3"/>
        <v>5</v>
      </c>
      <c r="F24" s="134">
        <v>2</v>
      </c>
      <c r="G24" s="156">
        <v>3</v>
      </c>
      <c r="H24" s="153">
        <f t="shared" si="4"/>
        <v>3</v>
      </c>
      <c r="I24" s="134">
        <v>1</v>
      </c>
      <c r="J24" s="156">
        <v>2</v>
      </c>
      <c r="K24" s="153">
        <f t="shared" si="1"/>
        <v>3</v>
      </c>
      <c r="L24" s="134">
        <v>1</v>
      </c>
      <c r="M24" s="156">
        <v>2</v>
      </c>
      <c r="N24" s="153">
        <f t="shared" si="2"/>
        <v>6</v>
      </c>
      <c r="O24" s="134">
        <v>3</v>
      </c>
      <c r="P24" s="134">
        <v>3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s="1" customFormat="1" x14ac:dyDescent="0.2">
      <c r="A25" s="4"/>
      <c r="B25" s="4"/>
      <c r="C25" s="4"/>
      <c r="D25" s="101" t="s">
        <v>46</v>
      </c>
      <c r="E25" s="153">
        <f t="shared" si="3"/>
        <v>9</v>
      </c>
      <c r="F25" s="134">
        <v>5</v>
      </c>
      <c r="G25" s="156">
        <v>4</v>
      </c>
      <c r="H25" s="153">
        <f t="shared" si="4"/>
        <v>6</v>
      </c>
      <c r="I25" s="134"/>
      <c r="J25" s="156">
        <v>6</v>
      </c>
      <c r="K25" s="153">
        <f t="shared" si="1"/>
        <v>5</v>
      </c>
      <c r="L25" s="134">
        <v>2</v>
      </c>
      <c r="M25" s="156">
        <v>3</v>
      </c>
      <c r="N25" s="153">
        <f t="shared" si="2"/>
        <v>4</v>
      </c>
      <c r="O25" s="134">
        <v>3</v>
      </c>
      <c r="P25" s="134">
        <v>1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s="1" customFormat="1" x14ac:dyDescent="0.2">
      <c r="A26" s="4"/>
      <c r="B26" s="4"/>
      <c r="C26" s="4"/>
      <c r="D26" s="101" t="s">
        <v>47</v>
      </c>
      <c r="E26" s="153">
        <f t="shared" si="3"/>
        <v>8</v>
      </c>
      <c r="F26" s="134">
        <v>2</v>
      </c>
      <c r="G26" s="156">
        <v>6</v>
      </c>
      <c r="H26" s="153">
        <f t="shared" si="4"/>
        <v>10</v>
      </c>
      <c r="I26" s="134">
        <v>2</v>
      </c>
      <c r="J26" s="156">
        <v>8</v>
      </c>
      <c r="K26" s="153">
        <f t="shared" si="1"/>
        <v>9</v>
      </c>
      <c r="L26" s="134">
        <v>4</v>
      </c>
      <c r="M26" s="156">
        <v>5</v>
      </c>
      <c r="N26" s="153">
        <f t="shared" si="2"/>
        <v>10</v>
      </c>
      <c r="O26" s="134">
        <v>5</v>
      </c>
      <c r="P26" s="134">
        <v>5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s="1" customFormat="1" x14ac:dyDescent="0.2">
      <c r="A27" s="4"/>
      <c r="B27" s="4"/>
      <c r="C27" s="4"/>
      <c r="D27" s="101" t="s">
        <v>48</v>
      </c>
      <c r="E27" s="153">
        <f t="shared" si="3"/>
        <v>13</v>
      </c>
      <c r="F27" s="134">
        <v>3</v>
      </c>
      <c r="G27" s="156">
        <v>10</v>
      </c>
      <c r="H27" s="153">
        <f t="shared" si="4"/>
        <v>7</v>
      </c>
      <c r="I27" s="134">
        <v>1</v>
      </c>
      <c r="J27" s="156">
        <v>6</v>
      </c>
      <c r="K27" s="153">
        <f t="shared" si="1"/>
        <v>5</v>
      </c>
      <c r="L27" s="134">
        <v>3</v>
      </c>
      <c r="M27" s="156">
        <v>2</v>
      </c>
      <c r="N27" s="153">
        <f t="shared" si="2"/>
        <v>10</v>
      </c>
      <c r="O27" s="134">
        <v>6</v>
      </c>
      <c r="P27" s="134">
        <v>4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s="1" customFormat="1" x14ac:dyDescent="0.2">
      <c r="A28" s="4"/>
      <c r="B28" s="4"/>
      <c r="C28" s="4"/>
      <c r="D28" s="101" t="s">
        <v>49</v>
      </c>
      <c r="E28" s="153">
        <f t="shared" si="3"/>
        <v>8</v>
      </c>
      <c r="F28" s="134">
        <v>3</v>
      </c>
      <c r="G28" s="156">
        <v>5</v>
      </c>
      <c r="H28" s="153">
        <f t="shared" si="4"/>
        <v>13</v>
      </c>
      <c r="I28" s="134">
        <v>6</v>
      </c>
      <c r="J28" s="156">
        <v>7</v>
      </c>
      <c r="K28" s="153">
        <f t="shared" si="1"/>
        <v>7</v>
      </c>
      <c r="L28" s="134">
        <v>2</v>
      </c>
      <c r="M28" s="156">
        <v>5</v>
      </c>
      <c r="N28" s="153">
        <f t="shared" si="2"/>
        <v>13</v>
      </c>
      <c r="O28" s="134">
        <v>6</v>
      </c>
      <c r="P28" s="134">
        <v>7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s="1" customFormat="1" x14ac:dyDescent="0.2">
      <c r="A29" s="4"/>
      <c r="B29" s="4"/>
      <c r="C29" s="4"/>
      <c r="D29" s="101" t="s">
        <v>93</v>
      </c>
      <c r="E29" s="153">
        <f t="shared" si="3"/>
        <v>90</v>
      </c>
      <c r="F29" s="134">
        <v>46</v>
      </c>
      <c r="G29" s="156">
        <v>44</v>
      </c>
      <c r="H29" s="153">
        <f t="shared" si="4"/>
        <v>88</v>
      </c>
      <c r="I29" s="134">
        <v>50</v>
      </c>
      <c r="J29" s="156">
        <v>38</v>
      </c>
      <c r="K29" s="153">
        <v>109</v>
      </c>
      <c r="L29" s="134">
        <v>57</v>
      </c>
      <c r="M29" s="156">
        <v>52</v>
      </c>
      <c r="N29" s="153">
        <v>115</v>
      </c>
      <c r="O29" s="134">
        <v>59</v>
      </c>
      <c r="P29" s="134">
        <v>56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s="1" customFormat="1" x14ac:dyDescent="0.2">
      <c r="A30" s="4"/>
      <c r="B30" s="4"/>
      <c r="C30" s="4"/>
      <c r="D30" s="161" t="s">
        <v>18</v>
      </c>
      <c r="E30" s="162">
        <f>-M35</f>
        <v>0</v>
      </c>
      <c r="F30" s="162">
        <f t="shared" ref="F30:G30" si="5">-N35</f>
        <v>0</v>
      </c>
      <c r="G30" s="163">
        <f t="shared" si="5"/>
        <v>0</v>
      </c>
      <c r="H30" s="164">
        <f t="shared" si="4"/>
        <v>4</v>
      </c>
      <c r="I30" s="165">
        <v>1</v>
      </c>
      <c r="J30" s="166">
        <v>3</v>
      </c>
      <c r="K30" s="167" t="s">
        <v>38</v>
      </c>
      <c r="L30" s="167" t="s">
        <v>38</v>
      </c>
      <c r="M30" s="168" t="s">
        <v>38</v>
      </c>
      <c r="N30" s="167" t="s">
        <v>38</v>
      </c>
      <c r="O30" s="167" t="s">
        <v>38</v>
      </c>
      <c r="P30" s="167" t="s">
        <v>38</v>
      </c>
      <c r="Q30" s="5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s="1" customFormat="1" x14ac:dyDescent="0.2">
      <c r="A31" s="4"/>
      <c r="B31" s="4"/>
      <c r="C31" s="4"/>
      <c r="D31" s="4"/>
      <c r="E31" s="5"/>
      <c r="F31" s="5"/>
      <c r="G31" s="5"/>
      <c r="H31" s="5"/>
      <c r="I31" s="5"/>
      <c r="J31" s="5"/>
      <c r="K31" s="4"/>
      <c r="L31" s="82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s="1" customFormat="1" x14ac:dyDescent="0.2">
      <c r="A32" s="4"/>
      <c r="B32" s="4"/>
      <c r="C32" s="4"/>
      <c r="D32" s="91" t="s">
        <v>34</v>
      </c>
      <c r="E32" s="5"/>
      <c r="F32" s="5"/>
      <c r="G32" s="5"/>
      <c r="H32" s="5"/>
      <c r="I32" s="5"/>
      <c r="J32" s="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s="1" customFormat="1" x14ac:dyDescent="0.2">
      <c r="A33" s="4"/>
      <c r="B33" s="4"/>
      <c r="C33" s="4"/>
      <c r="D33" s="4"/>
      <c r="E33" s="4" t="s">
        <v>84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s="1" customForma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s="1" customForma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s="1" customForma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s="1" customForma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s="1" customForma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s="1" customForma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64" s="1" customForma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s="1" customForma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64" s="1" customForma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64" s="1" customForma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s="2" customFormat="1" ht="12.75" customHeight="1" x14ac:dyDescent="0.2">
      <c r="A44" s="4"/>
      <c r="B44" s="4"/>
      <c r="C44" s="7"/>
      <c r="D44" s="7"/>
      <c r="E44" s="7"/>
      <c r="F44" s="7"/>
      <c r="G44" s="7"/>
      <c r="H44" s="7"/>
      <c r="I44" s="7"/>
      <c r="J44" s="7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s="1" customFormat="1" x14ac:dyDescent="0.2">
      <c r="A45" s="4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64" s="4" customForma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64" s="4" customFormat="1" x14ac:dyDescent="0.2"/>
    <row r="48" spans="1:6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</sheetData>
  <mergeCells count="6">
    <mergeCell ref="E8:P8"/>
    <mergeCell ref="A46:L46"/>
    <mergeCell ref="K10:M10"/>
    <mergeCell ref="N10:P10"/>
    <mergeCell ref="E10:G10"/>
    <mergeCell ref="H10:J10"/>
  </mergeCells>
  <pageMargins left="0.7" right="0.7" top="0.75" bottom="0.75" header="0.3" footer="0.3"/>
  <pageSetup scale="66" orientation="portrait" r:id="rId1"/>
  <ignoredErrors>
    <ignoredError sqref="H23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409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47625</xdr:rowOff>
              </from>
              <to>
                <xdr:col>2</xdr:col>
                <xdr:colOff>38100</xdr:colOff>
                <xdr:row>2</xdr:row>
                <xdr:rowOff>28575</xdr:rowOff>
              </to>
            </anchor>
          </objectPr>
        </oleObject>
      </mc:Choice>
      <mc:Fallback>
        <oleObject progId="MSPhotoEd.3" shapeId="409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Z409"/>
  <sheetViews>
    <sheetView zoomScaleNormal="100" workbookViewId="0">
      <selection activeCell="L2" sqref="L2"/>
    </sheetView>
  </sheetViews>
  <sheetFormatPr defaultRowHeight="12.75" x14ac:dyDescent="0.2"/>
  <cols>
    <col min="1" max="2" width="9.140625" style="4"/>
    <col min="3" max="3" width="2.5703125" style="4" customWidth="1"/>
    <col min="4" max="4" width="15.42578125" style="4" customWidth="1"/>
    <col min="5" max="10" width="9.140625" style="4"/>
    <col min="11" max="11" width="10.85546875" style="4" customWidth="1"/>
    <col min="12" max="12" width="9.28515625" style="4" bestFit="1" customWidth="1"/>
    <col min="13" max="52" width="9.140625" style="4"/>
    <col min="53" max="16384" width="9.140625" style="1"/>
  </cols>
  <sheetData>
    <row r="3" spans="1:52" x14ac:dyDescent="0.2">
      <c r="I3" s="6" t="s">
        <v>76</v>
      </c>
      <c r="J3" s="6"/>
    </row>
    <row r="4" spans="1:52" s="2" customFormat="1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8" spans="1:52" x14ac:dyDescent="0.2">
      <c r="B8" s="169" t="s">
        <v>116</v>
      </c>
      <c r="C8" s="68" t="s">
        <v>80</v>
      </c>
      <c r="D8" s="68"/>
      <c r="E8" s="68"/>
      <c r="F8" s="68"/>
      <c r="G8" s="68"/>
      <c r="H8" s="68"/>
      <c r="I8" s="65"/>
    </row>
    <row r="10" spans="1:52" x14ac:dyDescent="0.2">
      <c r="B10" s="81"/>
      <c r="C10" s="81"/>
      <c r="D10" s="70" t="s">
        <v>50</v>
      </c>
      <c r="E10" s="170" t="s">
        <v>51</v>
      </c>
      <c r="F10" s="171"/>
      <c r="G10" s="16" t="s">
        <v>52</v>
      </c>
      <c r="H10" s="17"/>
      <c r="I10" s="172"/>
    </row>
    <row r="11" spans="1:52" x14ac:dyDescent="0.2">
      <c r="B11" s="27" t="s">
        <v>53</v>
      </c>
      <c r="C11" s="27"/>
      <c r="D11" s="73" t="s">
        <v>54</v>
      </c>
      <c r="E11" s="173" t="s">
        <v>3</v>
      </c>
      <c r="F11" s="174" t="s">
        <v>55</v>
      </c>
      <c r="G11" s="27" t="s">
        <v>3</v>
      </c>
      <c r="H11" s="27" t="s">
        <v>55</v>
      </c>
      <c r="I11" s="31"/>
    </row>
    <row r="12" spans="1:52" x14ac:dyDescent="0.2">
      <c r="B12" s="6">
        <v>1985</v>
      </c>
      <c r="C12" s="175"/>
      <c r="D12" s="176">
        <v>20822</v>
      </c>
      <c r="E12" s="177">
        <v>367</v>
      </c>
      <c r="F12" s="178">
        <f>(E12/D12)*1000</f>
        <v>17.625588320046106</v>
      </c>
      <c r="G12" s="179">
        <v>116</v>
      </c>
      <c r="H12" s="180">
        <f>(G12/D12)*1000</f>
        <v>5.5710306406685239</v>
      </c>
      <c r="I12" s="180"/>
    </row>
    <row r="13" spans="1:52" x14ac:dyDescent="0.2">
      <c r="B13" s="6">
        <v>1986</v>
      </c>
      <c r="C13" s="175"/>
      <c r="D13" s="176">
        <v>21324.5</v>
      </c>
      <c r="E13" s="177">
        <v>360</v>
      </c>
      <c r="F13" s="178">
        <f>(E13/D13)*1000</f>
        <v>16.881990199066802</v>
      </c>
      <c r="G13" s="179">
        <v>129</v>
      </c>
      <c r="H13" s="180">
        <f>(G13/D13)*1000</f>
        <v>6.0493798213322698</v>
      </c>
      <c r="I13" s="180"/>
      <c r="L13" s="8"/>
    </row>
    <row r="14" spans="1:52" x14ac:dyDescent="0.2">
      <c r="B14" s="6">
        <v>1987</v>
      </c>
      <c r="C14" s="175"/>
      <c r="D14" s="176">
        <v>22265.5</v>
      </c>
      <c r="E14" s="177">
        <v>359</v>
      </c>
      <c r="F14" s="178">
        <f>(E14/D14)*1000</f>
        <v>16.123599290381982</v>
      </c>
      <c r="G14" s="179">
        <v>103</v>
      </c>
      <c r="H14" s="180">
        <f>(G14/D14)*1000</f>
        <v>4.6259908827558327</v>
      </c>
      <c r="I14" s="180"/>
    </row>
    <row r="15" spans="1:52" x14ac:dyDescent="0.2">
      <c r="B15" s="6">
        <v>1988</v>
      </c>
      <c r="C15" s="175"/>
      <c r="D15" s="176">
        <v>23669.5</v>
      </c>
      <c r="E15" s="177">
        <v>380</v>
      </c>
      <c r="F15" s="178">
        <f>(E15/D15)*1000</f>
        <v>16.05441602061725</v>
      </c>
      <c r="G15" s="179">
        <v>110</v>
      </c>
      <c r="H15" s="180">
        <f>(G15/D15)*1000</f>
        <v>4.6473309533365725</v>
      </c>
      <c r="I15" s="180"/>
    </row>
    <row r="16" spans="1:52" x14ac:dyDescent="0.2">
      <c r="B16" s="6">
        <v>1989</v>
      </c>
      <c r="C16" s="175"/>
      <c r="D16" s="176">
        <v>25024</v>
      </c>
      <c r="E16" s="177">
        <v>438</v>
      </c>
      <c r="F16" s="178">
        <f>(E16/D16)*1000</f>
        <v>17.503196930946292</v>
      </c>
      <c r="G16" s="179">
        <v>113</v>
      </c>
      <c r="H16" s="180">
        <f>(G16/D16)*1000</f>
        <v>4.5156649616368281</v>
      </c>
      <c r="I16" s="180"/>
    </row>
    <row r="17" spans="1:9" x14ac:dyDescent="0.2">
      <c r="B17" s="6"/>
      <c r="C17" s="175"/>
      <c r="D17" s="181"/>
      <c r="E17" s="177"/>
      <c r="F17" s="178"/>
      <c r="G17" s="179"/>
      <c r="H17" s="180"/>
      <c r="I17" s="180"/>
    </row>
    <row r="18" spans="1:9" x14ac:dyDescent="0.2">
      <c r="B18" s="6">
        <v>1990</v>
      </c>
      <c r="C18" s="175"/>
      <c r="D18" s="176">
        <v>26332</v>
      </c>
      <c r="E18" s="177">
        <v>490</v>
      </c>
      <c r="F18" s="178">
        <f>(E18/D18)*1000</f>
        <v>18.608537141121072</v>
      </c>
      <c r="G18" s="179">
        <v>107</v>
      </c>
      <c r="H18" s="180">
        <f>(G18/D18)*1000</f>
        <v>4.0634968859182745</v>
      </c>
      <c r="I18" s="180"/>
    </row>
    <row r="19" spans="1:9" x14ac:dyDescent="0.2">
      <c r="B19" s="6">
        <v>1991</v>
      </c>
      <c r="C19" s="175"/>
      <c r="D19" s="176">
        <v>27504</v>
      </c>
      <c r="E19" s="177">
        <v>500</v>
      </c>
      <c r="F19" s="178">
        <f>(E19/D19)*1000</f>
        <v>18.179173938336241</v>
      </c>
      <c r="G19" s="179">
        <v>113</v>
      </c>
      <c r="H19" s="180">
        <f>(G19/D19)*1000</f>
        <v>4.1084933100639907</v>
      </c>
      <c r="I19" s="180"/>
    </row>
    <row r="20" spans="1:9" x14ac:dyDescent="0.2">
      <c r="B20" s="6">
        <v>1992</v>
      </c>
      <c r="C20" s="175"/>
      <c r="D20" s="176">
        <v>28673.5</v>
      </c>
      <c r="E20" s="177">
        <v>520</v>
      </c>
      <c r="F20" s="178">
        <f>(E20/D20)*1000</f>
        <v>18.135211955289726</v>
      </c>
      <c r="G20" s="179">
        <v>116</v>
      </c>
      <c r="H20" s="180">
        <f>(G20/D20)*1000</f>
        <v>4.0455472823338621</v>
      </c>
      <c r="I20" s="180"/>
    </row>
    <row r="21" spans="1:9" x14ac:dyDescent="0.2">
      <c r="B21" s="6">
        <v>1993</v>
      </c>
      <c r="C21" s="175"/>
      <c r="D21" s="176">
        <v>30013.5</v>
      </c>
      <c r="E21" s="177">
        <v>528</v>
      </c>
      <c r="F21" s="178">
        <f>(E21/D21)*1000</f>
        <v>17.592083562396923</v>
      </c>
      <c r="G21" s="179">
        <v>119</v>
      </c>
      <c r="H21" s="180">
        <f>(G21/D21)*1000</f>
        <v>3.9648824695553673</v>
      </c>
      <c r="I21" s="180"/>
    </row>
    <row r="22" spans="1:9" x14ac:dyDescent="0.2">
      <c r="B22" s="6">
        <v>1994</v>
      </c>
      <c r="C22" s="175"/>
      <c r="D22" s="176">
        <v>31325</v>
      </c>
      <c r="E22" s="177">
        <v>531</v>
      </c>
      <c r="F22" s="178">
        <f>(E22/D22)*1000</f>
        <v>16.951316839584997</v>
      </c>
      <c r="G22" s="179">
        <v>124</v>
      </c>
      <c r="H22" s="180">
        <f>(G22/D22)*1000</f>
        <v>3.958499600957702</v>
      </c>
      <c r="I22" s="180"/>
    </row>
    <row r="23" spans="1:9" x14ac:dyDescent="0.2">
      <c r="B23" s="6"/>
      <c r="C23" s="175"/>
      <c r="D23" s="176"/>
      <c r="E23" s="177"/>
      <c r="F23" s="178"/>
      <c r="G23" s="179"/>
      <c r="H23" s="180"/>
      <c r="I23" s="180"/>
    </row>
    <row r="24" spans="1:9" x14ac:dyDescent="0.2">
      <c r="B24" s="6">
        <v>1995</v>
      </c>
      <c r="C24" s="175"/>
      <c r="D24" s="176">
        <v>32631.5</v>
      </c>
      <c r="E24" s="177">
        <v>485</v>
      </c>
      <c r="F24" s="178">
        <f>(E24/D24)*1000</f>
        <v>14.862939184530285</v>
      </c>
      <c r="G24" s="179">
        <v>110</v>
      </c>
      <c r="H24" s="180">
        <f>(G24/D24)*1000</f>
        <v>3.3709758975223325</v>
      </c>
      <c r="I24" s="180"/>
    </row>
    <row r="25" spans="1:9" x14ac:dyDescent="0.2">
      <c r="B25" s="6">
        <v>1996</v>
      </c>
      <c r="C25" s="175"/>
      <c r="D25" s="176">
        <v>34266</v>
      </c>
      <c r="E25" s="177">
        <v>560</v>
      </c>
      <c r="F25" s="178">
        <f>(E25/D25)*1000</f>
        <v>16.34273040331524</v>
      </c>
      <c r="G25" s="179">
        <v>125</v>
      </c>
      <c r="H25" s="180">
        <f>(G25/D25)*1000</f>
        <v>3.6479308935971519</v>
      </c>
      <c r="I25" s="180"/>
    </row>
    <row r="26" spans="1:9" x14ac:dyDescent="0.2">
      <c r="B26" s="31">
        <v>1997</v>
      </c>
      <c r="C26" s="90"/>
      <c r="D26" s="176">
        <v>35900</v>
      </c>
      <c r="E26" s="177">
        <v>572</v>
      </c>
      <c r="F26" s="178">
        <f>(E26/D26)*1000</f>
        <v>15.933147632311979</v>
      </c>
      <c r="G26" s="179">
        <v>123</v>
      </c>
      <c r="H26" s="180">
        <f>(G26/D26)*1000</f>
        <v>3.4261838440111418</v>
      </c>
      <c r="I26" s="180"/>
    </row>
    <row r="27" spans="1:9" x14ac:dyDescent="0.2">
      <c r="B27" s="31">
        <v>1998</v>
      </c>
      <c r="C27" s="90"/>
      <c r="D27" s="176">
        <v>37500</v>
      </c>
      <c r="E27" s="177">
        <v>545</v>
      </c>
      <c r="F27" s="178">
        <f>(E27/D27)*1000</f>
        <v>14.533333333333333</v>
      </c>
      <c r="G27" s="179">
        <v>117</v>
      </c>
      <c r="H27" s="180">
        <f>(G27/D27)*1000</f>
        <v>3.12</v>
      </c>
      <c r="I27" s="180"/>
    </row>
    <row r="28" spans="1:9" x14ac:dyDescent="0.2">
      <c r="A28" s="5"/>
      <c r="B28" s="31">
        <v>1999</v>
      </c>
      <c r="C28" s="90"/>
      <c r="D28" s="176">
        <v>39000</v>
      </c>
      <c r="E28" s="177">
        <v>604</v>
      </c>
      <c r="F28" s="178">
        <f>(E28/D28)*1000</f>
        <v>15.487179487179487</v>
      </c>
      <c r="G28" s="179">
        <v>128</v>
      </c>
      <c r="H28" s="180">
        <f>(G28/D28)*1000</f>
        <v>3.2820512820512819</v>
      </c>
      <c r="I28" s="180"/>
    </row>
    <row r="29" spans="1:9" x14ac:dyDescent="0.2">
      <c r="A29" s="5"/>
      <c r="B29" s="31"/>
      <c r="C29" s="90"/>
      <c r="D29" s="176"/>
      <c r="E29" s="177"/>
      <c r="F29" s="178"/>
      <c r="G29" s="179"/>
      <c r="H29" s="180"/>
      <c r="I29" s="180"/>
    </row>
    <row r="30" spans="1:9" x14ac:dyDescent="0.2">
      <c r="B30" s="31">
        <v>2000</v>
      </c>
      <c r="C30" s="90"/>
      <c r="D30" s="176">
        <v>40200</v>
      </c>
      <c r="E30" s="177">
        <v>619</v>
      </c>
      <c r="F30" s="178">
        <f>(E30/D30)*1000</f>
        <v>15.398009950248756</v>
      </c>
      <c r="G30" s="179">
        <v>137</v>
      </c>
      <c r="H30" s="180">
        <f>(G30/D30)*1000</f>
        <v>3.4079601990049753</v>
      </c>
      <c r="I30" s="180"/>
    </row>
    <row r="31" spans="1:9" x14ac:dyDescent="0.2">
      <c r="B31" s="31">
        <v>2001</v>
      </c>
      <c r="C31" s="90"/>
      <c r="D31" s="176">
        <v>41350</v>
      </c>
      <c r="E31" s="177">
        <v>622</v>
      </c>
      <c r="F31" s="178">
        <f>(E31/D31)*1000</f>
        <v>15.042321644498186</v>
      </c>
      <c r="G31" s="179">
        <v>132</v>
      </c>
      <c r="H31" s="180">
        <f>(G31/D31)*1000</f>
        <v>3.1922611850060463</v>
      </c>
      <c r="I31" s="180"/>
    </row>
    <row r="32" spans="1:9" x14ac:dyDescent="0.2">
      <c r="B32" s="31">
        <v>2002</v>
      </c>
      <c r="C32" s="90"/>
      <c r="D32" s="176">
        <v>42452</v>
      </c>
      <c r="E32" s="177">
        <v>583</v>
      </c>
      <c r="F32" s="178">
        <f>(E32/D32)*1000</f>
        <v>13.733157448412324</v>
      </c>
      <c r="G32" s="179">
        <v>120</v>
      </c>
      <c r="H32" s="180">
        <f>(G32/D32)*1000</f>
        <v>2.8267219447846981</v>
      </c>
      <c r="I32" s="180"/>
    </row>
    <row r="33" spans="1:9" x14ac:dyDescent="0.2">
      <c r="B33" s="31">
        <v>2003</v>
      </c>
      <c r="C33" s="90"/>
      <c r="D33" s="176">
        <v>43574</v>
      </c>
      <c r="E33" s="177">
        <v>623</v>
      </c>
      <c r="F33" s="178">
        <f>(E33/D33)*1000</f>
        <v>14.297516867856979</v>
      </c>
      <c r="G33" s="179">
        <v>153</v>
      </c>
      <c r="H33" s="180">
        <f>(G33/D33)*1000</f>
        <v>3.5112681874512326</v>
      </c>
      <c r="I33" s="180"/>
    </row>
    <row r="34" spans="1:9" x14ac:dyDescent="0.2">
      <c r="B34" s="31">
        <v>2004</v>
      </c>
      <c r="C34" s="90"/>
      <c r="D34" s="176">
        <v>40242</v>
      </c>
      <c r="E34" s="177">
        <v>611</v>
      </c>
      <c r="F34" s="178">
        <f>(E34/D34)*1000</f>
        <v>15.183141990954724</v>
      </c>
      <c r="G34" s="182">
        <v>185</v>
      </c>
      <c r="H34" s="180">
        <f>(G34/D34)*1000</f>
        <v>4.5971870185378458</v>
      </c>
      <c r="I34" s="183"/>
    </row>
    <row r="35" spans="1:9" x14ac:dyDescent="0.2">
      <c r="B35" s="31"/>
      <c r="C35" s="90"/>
      <c r="D35" s="176"/>
      <c r="E35" s="177"/>
      <c r="F35" s="178"/>
      <c r="G35" s="182"/>
      <c r="H35" s="180"/>
      <c r="I35" s="183"/>
    </row>
    <row r="36" spans="1:9" x14ac:dyDescent="0.2">
      <c r="B36" s="31">
        <v>2005</v>
      </c>
      <c r="C36" s="90"/>
      <c r="D36" s="176">
        <v>44403</v>
      </c>
      <c r="E36" s="177">
        <v>699</v>
      </c>
      <c r="F36" s="178">
        <f>(E36/D36)*1000</f>
        <v>15.742179582460643</v>
      </c>
      <c r="G36" s="182">
        <v>170</v>
      </c>
      <c r="H36" s="180">
        <f>(G36/D36)*1000</f>
        <v>3.8285701416570954</v>
      </c>
      <c r="I36" s="183"/>
    </row>
    <row r="37" spans="1:9" ht="14.25" x14ac:dyDescent="0.2">
      <c r="B37" s="31">
        <v>2006</v>
      </c>
      <c r="C37" s="184"/>
      <c r="D37" s="176">
        <v>52819</v>
      </c>
      <c r="E37" s="177">
        <v>710</v>
      </c>
      <c r="F37" s="178">
        <f>(E37/D37)*1000</f>
        <v>13.442132565932713</v>
      </c>
      <c r="G37" s="182">
        <v>182</v>
      </c>
      <c r="H37" s="180">
        <f>(G37/D37)*1000</f>
        <v>3.4457297563376814</v>
      </c>
      <c r="I37" s="183"/>
    </row>
    <row r="38" spans="1:9" ht="14.25" x14ac:dyDescent="0.2">
      <c r="B38" s="31">
        <v>2007</v>
      </c>
      <c r="C38" s="184"/>
      <c r="D38" s="176">
        <v>54079</v>
      </c>
      <c r="E38" s="177">
        <v>744</v>
      </c>
      <c r="F38" s="178">
        <f>(E38/D38)*1000</f>
        <v>13.757650844135432</v>
      </c>
      <c r="G38" s="182">
        <v>160</v>
      </c>
      <c r="H38" s="180">
        <f>(G38/D38)*1000</f>
        <v>2.958634590136652</v>
      </c>
      <c r="I38" s="185"/>
    </row>
    <row r="39" spans="1:9" x14ac:dyDescent="0.2">
      <c r="B39" s="31">
        <v>2008</v>
      </c>
      <c r="C39" s="90"/>
      <c r="D39" s="176">
        <v>55998</v>
      </c>
      <c r="E39" s="177">
        <v>793</v>
      </c>
      <c r="F39" s="178">
        <f>(E39/D39)*1000</f>
        <v>14.161220043572984</v>
      </c>
      <c r="G39" s="182">
        <v>166</v>
      </c>
      <c r="H39" s="180">
        <f>(G39/D39)*1000</f>
        <v>2.9643915854137646</v>
      </c>
      <c r="I39" s="183"/>
    </row>
    <row r="40" spans="1:9" ht="14.25" x14ac:dyDescent="0.2">
      <c r="B40" s="31">
        <v>2009</v>
      </c>
      <c r="C40" s="184"/>
      <c r="D40" s="176">
        <v>56507.5</v>
      </c>
      <c r="E40" s="177">
        <v>824</v>
      </c>
      <c r="F40" s="178">
        <f>(E40/D40)*1000</f>
        <v>14.58213511480777</v>
      </c>
      <c r="G40" s="182">
        <v>177</v>
      </c>
      <c r="H40" s="180">
        <f>(G40/D40)*1000</f>
        <v>3.1323275671371058</v>
      </c>
      <c r="I40" s="183"/>
    </row>
    <row r="41" spans="1:9" x14ac:dyDescent="0.2">
      <c r="B41" s="31"/>
      <c r="C41" s="90"/>
      <c r="D41" s="176"/>
      <c r="E41" s="177"/>
      <c r="F41" s="178"/>
      <c r="G41" s="177"/>
      <c r="H41" s="180"/>
      <c r="I41" s="183"/>
    </row>
    <row r="42" spans="1:9" ht="14.25" x14ac:dyDescent="0.2">
      <c r="B42" s="38">
        <v>2010</v>
      </c>
      <c r="C42" s="186"/>
      <c r="D42" s="176">
        <v>55520.5</v>
      </c>
      <c r="E42" s="177">
        <v>821</v>
      </c>
      <c r="F42" s="178">
        <f>(E42/D42)*1000</f>
        <v>14.787330805738423</v>
      </c>
      <c r="G42" s="177">
        <v>164</v>
      </c>
      <c r="H42" s="180">
        <f>(G42/D42)*1000</f>
        <v>2.9538638881133994</v>
      </c>
      <c r="I42" s="5"/>
    </row>
    <row r="43" spans="1:9" ht="14.25" x14ac:dyDescent="0.2">
      <c r="B43" s="38" t="s">
        <v>95</v>
      </c>
      <c r="C43" s="186"/>
      <c r="D43" s="187">
        <v>55276.5</v>
      </c>
      <c r="E43" s="177">
        <v>800</v>
      </c>
      <c r="F43" s="178">
        <f>(E43/D43)*1000</f>
        <v>14.472696353785063</v>
      </c>
      <c r="G43" s="177">
        <v>176</v>
      </c>
      <c r="H43" s="183">
        <f>(G43/D43)*1000</f>
        <v>3.1839931978327138</v>
      </c>
    </row>
    <row r="44" spans="1:9" ht="14.25" x14ac:dyDescent="0.2">
      <c r="B44" s="188" t="s">
        <v>96</v>
      </c>
      <c r="C44" s="189"/>
      <c r="D44" s="190">
        <v>56732</v>
      </c>
      <c r="E44" s="191">
        <v>759</v>
      </c>
      <c r="F44" s="192">
        <f>(E44/D44)*1000</f>
        <v>13.378692801240922</v>
      </c>
      <c r="G44" s="191">
        <v>172</v>
      </c>
      <c r="H44" s="193">
        <f>(G44/D44)*1000</f>
        <v>3.0317986321652679</v>
      </c>
    </row>
    <row r="46" spans="1:9" ht="15" x14ac:dyDescent="0.2">
      <c r="A46" s="194"/>
      <c r="B46" s="195" t="s">
        <v>56</v>
      </c>
      <c r="C46" s="196"/>
    </row>
    <row r="47" spans="1:9" ht="15" x14ac:dyDescent="0.2">
      <c r="A47" s="194"/>
      <c r="B47" s="197" t="s">
        <v>113</v>
      </c>
    </row>
    <row r="48" spans="1:9" ht="15" x14ac:dyDescent="0.2">
      <c r="B48" s="197" t="s">
        <v>104</v>
      </c>
      <c r="C48" s="198"/>
    </row>
    <row r="49" spans="1:52" ht="15" x14ac:dyDescent="0.2">
      <c r="B49" s="197" t="s">
        <v>105</v>
      </c>
      <c r="C49" s="198"/>
    </row>
    <row r="50" spans="1:52" ht="15" x14ac:dyDescent="0.2">
      <c r="B50" s="197"/>
      <c r="C50" s="198"/>
    </row>
    <row r="51" spans="1:52" x14ac:dyDescent="0.2">
      <c r="B51" s="91" t="s">
        <v>34</v>
      </c>
      <c r="C51" s="5"/>
      <c r="D51" s="5"/>
      <c r="E51" s="5"/>
      <c r="F51" s="5"/>
    </row>
    <row r="52" spans="1:52" x14ac:dyDescent="0.2">
      <c r="C52" s="4" t="s">
        <v>84</v>
      </c>
    </row>
    <row r="54" spans="1:52" s="2" customFormat="1" x14ac:dyDescent="0.2">
      <c r="A54" s="7"/>
      <c r="B54" s="10"/>
      <c r="C54" s="7"/>
      <c r="D54" s="7"/>
      <c r="E54" s="7"/>
      <c r="F54" s="7"/>
      <c r="G54" s="7"/>
      <c r="H54" s="7"/>
      <c r="I54" s="7"/>
      <c r="J54" s="7"/>
      <c r="K54" s="7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52" x14ac:dyDescent="0.2">
      <c r="A55" s="10"/>
      <c r="B55" s="10"/>
      <c r="C55" s="10"/>
      <c r="D55" s="10"/>
      <c r="E55" s="10"/>
      <c r="F55" s="10"/>
      <c r="G55" s="10"/>
      <c r="H55" s="10"/>
      <c r="I55" s="10"/>
    </row>
    <row r="56" spans="1:52" s="4" customFormat="1" x14ac:dyDescent="0.2">
      <c r="B56" s="10"/>
      <c r="C56" s="10"/>
      <c r="D56" s="10"/>
      <c r="E56" s="10"/>
      <c r="F56" s="10"/>
      <c r="G56" s="10"/>
      <c r="H56" s="10"/>
    </row>
    <row r="57" spans="1:52" s="4" customFormat="1" x14ac:dyDescent="0.2"/>
    <row r="58" spans="1:52" s="4" customFormat="1" x14ac:dyDescent="0.2"/>
    <row r="59" spans="1:52" s="4" customFormat="1" x14ac:dyDescent="0.2"/>
    <row r="60" spans="1:52" s="4" customFormat="1" x14ac:dyDescent="0.2"/>
    <row r="61" spans="1:52" s="4" customFormat="1" x14ac:dyDescent="0.2"/>
    <row r="62" spans="1:52" s="4" customFormat="1" x14ac:dyDescent="0.2"/>
    <row r="63" spans="1:52" s="4" customFormat="1" x14ac:dyDescent="0.2"/>
    <row r="64" spans="1:52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</sheetData>
  <mergeCells count="2">
    <mergeCell ref="C8:H8"/>
    <mergeCell ref="G10:H10"/>
  </mergeCells>
  <pageMargins left="0.7" right="0.7" top="0.75" bottom="0.75" header="0.3" footer="0.3"/>
  <pageSetup scale="91" orientation="portrait" r:id="rId1"/>
  <ignoredErrors>
    <ignoredError sqref="B9:J11 B45:J45 B12:E12 G12 B13:E39 G17:J17 I12:J12 G13 I13:J13 G14 I14:J14 G15 I15:J15 G16 I16:J16 G23:J23 G18 I18:J18 G19 I19:J19 G20 I20:J20 G21 I21:J21 G22 I22:J22 G29:J29 G24 I24:J24 G25 I25:J25 G26 I26:J26 G27 I27:J27 G28 I28:J28 G35:J35 G30 I30:J30 G31 I31:J31 G32 I32:J32 G33 I33:J33 G34 I34:J34 G41:J41 G36 I36:J36 G37 I37:J37 G38 I38:J38 G39 I39:J39 I40:J40 G44 I42:J42 G43 I43:J43 I44:J44 C44:E44 C43:E43 B41:E42 B40 D40:E40 C8:J8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5123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57150</xdr:rowOff>
              </from>
              <to>
                <xdr:col>1</xdr:col>
                <xdr:colOff>304800</xdr:colOff>
                <xdr:row>2</xdr:row>
                <xdr:rowOff>123825</xdr:rowOff>
              </to>
            </anchor>
          </objectPr>
        </oleObject>
      </mc:Choice>
      <mc:Fallback>
        <oleObject progId="MSPhotoEd.3" shapeId="512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75"/>
  <sheetViews>
    <sheetView workbookViewId="0">
      <selection activeCell="M2" sqref="M2"/>
    </sheetView>
  </sheetViews>
  <sheetFormatPr defaultRowHeight="12.75" x14ac:dyDescent="0.2"/>
  <cols>
    <col min="1" max="1" width="9.140625" style="4"/>
    <col min="2" max="2" width="37.5703125" style="4" customWidth="1"/>
    <col min="3" max="9" width="9.140625" style="4"/>
    <col min="10" max="10" width="9.140625" style="4" customWidth="1"/>
    <col min="11" max="64" width="9.140625" style="4"/>
    <col min="65" max="16384" width="9.140625" style="3"/>
  </cols>
  <sheetData>
    <row r="1" spans="1:64" s="1" customForma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s="1" customForma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s="1" customFormat="1" x14ac:dyDescent="0.2">
      <c r="A3" s="4"/>
      <c r="B3" s="4"/>
      <c r="C3" s="4"/>
      <c r="D3" s="4"/>
      <c r="E3" s="4"/>
      <c r="F3" s="4"/>
      <c r="G3" s="4"/>
      <c r="H3" s="4"/>
      <c r="I3" s="6" t="s">
        <v>76</v>
      </c>
      <c r="J3" s="4"/>
      <c r="K3" s="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s="2" customForma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s="1" customForma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s="1" customForma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s="1" customForma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s="1" customForma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s="1" customFormat="1" x14ac:dyDescent="0.2">
      <c r="A9" s="4"/>
      <c r="B9" s="67" t="s">
        <v>106</v>
      </c>
      <c r="C9" s="68" t="s">
        <v>114</v>
      </c>
      <c r="D9" s="68"/>
      <c r="E9" s="68"/>
      <c r="F9" s="68"/>
      <c r="G9" s="68"/>
      <c r="H9" s="68"/>
      <c r="I9" s="68"/>
      <c r="J9" s="68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s="1" customFormat="1" x14ac:dyDescent="0.2">
      <c r="A10" s="4"/>
      <c r="B10" s="10"/>
      <c r="C10" s="1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</row>
    <row r="11" spans="1:64" s="1" customFormat="1" x14ac:dyDescent="0.2">
      <c r="A11" s="4"/>
      <c r="B11" s="69"/>
      <c r="C11" s="9"/>
      <c r="D11" s="5"/>
      <c r="E11" s="5"/>
      <c r="F11" s="5"/>
      <c r="G11" s="5"/>
      <c r="H11" s="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</row>
    <row r="12" spans="1:64" s="1" customFormat="1" ht="21" customHeight="1" x14ac:dyDescent="0.2">
      <c r="A12" s="4"/>
      <c r="B12" s="73" t="s">
        <v>107</v>
      </c>
      <c r="C12" s="199">
        <v>2002</v>
      </c>
      <c r="D12" s="75">
        <v>2003</v>
      </c>
      <c r="E12" s="199">
        <v>2004</v>
      </c>
      <c r="F12" s="199">
        <v>2005</v>
      </c>
      <c r="G12" s="199">
        <v>2006</v>
      </c>
      <c r="H12" s="199">
        <v>2007</v>
      </c>
      <c r="I12" s="199">
        <v>2008</v>
      </c>
      <c r="J12" s="199">
        <v>2009</v>
      </c>
      <c r="K12" s="200">
        <v>2010</v>
      </c>
      <c r="L12" s="200">
        <v>2011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64" s="1" customFormat="1" x14ac:dyDescent="0.2">
      <c r="A13" s="4"/>
      <c r="B13" s="70"/>
      <c r="C13" s="201"/>
      <c r="D13" s="75"/>
      <c r="E13" s="32"/>
      <c r="F13" s="202"/>
      <c r="G13" s="202"/>
      <c r="H13" s="32"/>
      <c r="I13" s="202"/>
      <c r="J13" s="32"/>
      <c r="K13" s="32"/>
      <c r="L13" s="32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</row>
    <row r="14" spans="1:64" s="1" customFormat="1" x14ac:dyDescent="0.2">
      <c r="A14" s="5"/>
      <c r="B14" s="91" t="s">
        <v>108</v>
      </c>
      <c r="C14" s="32">
        <v>13.7</v>
      </c>
      <c r="D14" s="32">
        <v>4.8</v>
      </c>
      <c r="E14" s="32">
        <v>6.4</v>
      </c>
      <c r="F14" s="32">
        <v>7</v>
      </c>
      <c r="G14" s="32">
        <v>8.6999999999999993</v>
      </c>
      <c r="H14" s="32">
        <v>8.3000000000000007</v>
      </c>
      <c r="I14" s="32">
        <v>2.5</v>
      </c>
      <c r="J14" s="32">
        <v>3.7</v>
      </c>
      <c r="K14" s="32">
        <v>2.5</v>
      </c>
      <c r="L14" s="32">
        <v>5.0999999999999996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</row>
    <row r="15" spans="1:64" s="1" customFormat="1" x14ac:dyDescent="0.2">
      <c r="A15" s="4"/>
      <c r="B15" s="91" t="s">
        <v>110</v>
      </c>
      <c r="C15" s="32">
        <v>8.6</v>
      </c>
      <c r="D15" s="32">
        <v>4.8</v>
      </c>
      <c r="E15" s="32">
        <v>4.8</v>
      </c>
      <c r="F15" s="32">
        <v>2.8</v>
      </c>
      <c r="G15" s="32">
        <v>8.6999999999999993</v>
      </c>
      <c r="H15" s="32">
        <v>8.3000000000000007</v>
      </c>
      <c r="I15" s="32">
        <v>2.5</v>
      </c>
      <c r="J15" s="32">
        <v>3.7</v>
      </c>
      <c r="K15" s="32">
        <v>2.5</v>
      </c>
      <c r="L15" s="32">
        <v>5.0999999999999996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</row>
    <row r="16" spans="1:64" s="1" customFormat="1" x14ac:dyDescent="0.2">
      <c r="A16" s="4"/>
      <c r="B16" s="203" t="s">
        <v>109</v>
      </c>
      <c r="C16" s="204">
        <v>15.3</v>
      </c>
      <c r="D16" s="204">
        <v>8</v>
      </c>
      <c r="E16" s="204">
        <v>17.399999999999999</v>
      </c>
      <c r="F16" s="204">
        <v>9.6999999999999993</v>
      </c>
      <c r="G16" s="204">
        <v>18.5</v>
      </c>
      <c r="H16" s="204">
        <v>12.4</v>
      </c>
      <c r="I16" s="204">
        <v>7.6</v>
      </c>
      <c r="J16" s="204">
        <v>6.2</v>
      </c>
      <c r="K16" s="204">
        <v>6.1</v>
      </c>
      <c r="L16" s="204">
        <v>5.0999999999999996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</row>
    <row r="17" spans="1:64" s="1" customFormat="1" x14ac:dyDescent="0.2">
      <c r="A17" s="4"/>
      <c r="B17" s="4"/>
      <c r="C17" s="91"/>
      <c r="D17" s="5"/>
      <c r="E17" s="5"/>
      <c r="F17" s="5"/>
      <c r="G17" s="5"/>
      <c r="H17" s="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</row>
    <row r="18" spans="1:64" s="1" customFormat="1" ht="15" x14ac:dyDescent="0.2">
      <c r="A18" s="4"/>
      <c r="B18" s="195" t="s">
        <v>56</v>
      </c>
      <c r="C18" s="9"/>
      <c r="D18" s="5"/>
      <c r="E18" s="5"/>
      <c r="F18" s="5"/>
      <c r="G18" s="5"/>
      <c r="H18" s="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</row>
    <row r="19" spans="1:64" s="1" customFormat="1" ht="15" x14ac:dyDescent="0.2">
      <c r="A19" s="4"/>
      <c r="B19" s="197" t="s">
        <v>100</v>
      </c>
      <c r="C19" s="9"/>
      <c r="D19" s="5"/>
      <c r="E19" s="5"/>
      <c r="F19" s="5"/>
      <c r="G19" s="5"/>
      <c r="H19" s="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</row>
    <row r="20" spans="1:64" s="1" customFormat="1" ht="15" x14ac:dyDescent="0.2">
      <c r="A20" s="4"/>
      <c r="B20" s="197" t="s">
        <v>111</v>
      </c>
      <c r="C20" s="109"/>
      <c r="D20" s="5"/>
      <c r="E20" s="5"/>
      <c r="F20" s="5"/>
      <c r="G20" s="5"/>
      <c r="H20" s="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</row>
    <row r="21" spans="1:64" s="1" customFormat="1" ht="15" x14ac:dyDescent="0.25">
      <c r="A21" s="4"/>
      <c r="B21" s="205" t="s">
        <v>112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64" s="1" customForma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64" s="1" customFormat="1" x14ac:dyDescent="0.2">
      <c r="A23" s="4"/>
      <c r="B23" s="91" t="s">
        <v>117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s="1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s="1" customForma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s="1" customForma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s="1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s="1" customForma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s="1" customForma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s="1" customForma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s="1" customForma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s="1" customForma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s="1" customForma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s="1" customForma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s="1" customForma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s="1" customForma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s="1" customForma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s="1" customForma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s="2" customFormat="1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64" s="1" customForma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s="4" customFormat="1" x14ac:dyDescent="0.2"/>
    <row r="42" spans="1:64" s="4" customFormat="1" x14ac:dyDescent="0.2"/>
    <row r="43" spans="1:64" s="4" customFormat="1" x14ac:dyDescent="0.2"/>
    <row r="44" spans="1:64" s="4" customFormat="1" x14ac:dyDescent="0.2"/>
    <row r="45" spans="1:64" s="4" customFormat="1" x14ac:dyDescent="0.2"/>
    <row r="46" spans="1:64" s="4" customFormat="1" x14ac:dyDescent="0.2"/>
    <row r="47" spans="1:64" s="4" customFormat="1" x14ac:dyDescent="0.2"/>
    <row r="48" spans="1:6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</sheetData>
  <mergeCells count="1">
    <mergeCell ref="C9:J9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8194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38100</xdr:rowOff>
              </from>
              <to>
                <xdr:col>1</xdr:col>
                <xdr:colOff>123825</xdr:colOff>
                <xdr:row>2</xdr:row>
                <xdr:rowOff>9525</xdr:rowOff>
              </to>
            </anchor>
          </objectPr>
        </oleObject>
      </mc:Choice>
      <mc:Fallback>
        <oleObject progId="MSPhotoEd.3" shapeId="8194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BJ423"/>
  <sheetViews>
    <sheetView zoomScaleNormal="100" workbookViewId="0">
      <selection activeCell="J5" sqref="J5"/>
    </sheetView>
  </sheetViews>
  <sheetFormatPr defaultRowHeight="12.75" x14ac:dyDescent="0.2"/>
  <cols>
    <col min="1" max="1" width="9.140625" style="4"/>
    <col min="2" max="6" width="13.7109375" style="4" customWidth="1"/>
    <col min="7" max="62" width="9.140625" style="4"/>
    <col min="63" max="16384" width="9.140625" style="1"/>
  </cols>
  <sheetData>
    <row r="3" spans="1:62" x14ac:dyDescent="0.2">
      <c r="G3" s="6" t="s">
        <v>76</v>
      </c>
      <c r="J3" s="6"/>
    </row>
    <row r="4" spans="1:62" s="2" customForma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8" spans="1:62" x14ac:dyDescent="0.2">
      <c r="B8" s="206" t="s">
        <v>77</v>
      </c>
      <c r="C8" s="68" t="s">
        <v>81</v>
      </c>
      <c r="D8" s="68"/>
      <c r="E8" s="68"/>
      <c r="F8" s="68"/>
    </row>
    <row r="11" spans="1:62" ht="27" x14ac:dyDescent="0.2">
      <c r="B11" s="207" t="s">
        <v>53</v>
      </c>
      <c r="C11" s="207" t="s">
        <v>57</v>
      </c>
      <c r="D11" s="207" t="s">
        <v>58</v>
      </c>
      <c r="E11" s="207" t="s">
        <v>59</v>
      </c>
      <c r="F11" s="207" t="s">
        <v>60</v>
      </c>
    </row>
    <row r="12" spans="1:62" ht="14.25" x14ac:dyDescent="0.2">
      <c r="B12" s="149">
        <v>1985</v>
      </c>
      <c r="C12" s="208">
        <v>176</v>
      </c>
      <c r="D12" s="209">
        <f>(176/20800)*1000</f>
        <v>8.4615384615384617</v>
      </c>
      <c r="E12" s="210" t="s">
        <v>61</v>
      </c>
      <c r="F12" s="210" t="s">
        <v>61</v>
      </c>
    </row>
    <row r="13" spans="1:62" ht="14.25" x14ac:dyDescent="0.2">
      <c r="B13" s="149">
        <v>1986</v>
      </c>
      <c r="C13" s="208"/>
      <c r="D13" s="209"/>
      <c r="E13" s="210" t="s">
        <v>62</v>
      </c>
      <c r="F13" s="210" t="s">
        <v>61</v>
      </c>
    </row>
    <row r="14" spans="1:62" ht="14.25" x14ac:dyDescent="0.2">
      <c r="B14" s="149">
        <v>1987</v>
      </c>
      <c r="C14" s="208">
        <v>279</v>
      </c>
      <c r="D14" s="209">
        <f>(279/22300)*1000</f>
        <v>12.511210762331839</v>
      </c>
      <c r="E14" s="208">
        <v>80</v>
      </c>
      <c r="F14" s="210" t="s">
        <v>61</v>
      </c>
    </row>
    <row r="15" spans="1:62" ht="14.25" x14ac:dyDescent="0.2">
      <c r="B15" s="149">
        <v>1988</v>
      </c>
      <c r="C15" s="208">
        <v>254</v>
      </c>
      <c r="D15" s="209">
        <f>(254/23700)*1000</f>
        <v>10.717299578059073</v>
      </c>
      <c r="E15" s="208">
        <v>102</v>
      </c>
      <c r="F15" s="210" t="s">
        <v>61</v>
      </c>
    </row>
    <row r="16" spans="1:62" x14ac:dyDescent="0.2">
      <c r="B16" s="149">
        <v>1989</v>
      </c>
      <c r="C16" s="208">
        <v>267</v>
      </c>
      <c r="D16" s="209">
        <f>(267/25000)*1000</f>
        <v>10.68</v>
      </c>
      <c r="E16" s="208">
        <v>140</v>
      </c>
      <c r="F16" s="208">
        <v>76</v>
      </c>
    </row>
    <row r="17" spans="1:6" x14ac:dyDescent="0.2">
      <c r="B17" s="149">
        <v>1990</v>
      </c>
      <c r="C17" s="208">
        <v>274</v>
      </c>
      <c r="D17" s="209">
        <f>(274/26300)*1000</f>
        <v>10.418250950570341</v>
      </c>
      <c r="E17" s="208">
        <v>131</v>
      </c>
      <c r="F17" s="208">
        <v>110</v>
      </c>
    </row>
    <row r="18" spans="1:6" x14ac:dyDescent="0.2">
      <c r="B18" s="149"/>
      <c r="C18" s="208"/>
      <c r="D18" s="209"/>
      <c r="E18" s="208"/>
      <c r="F18" s="208"/>
    </row>
    <row r="19" spans="1:6" x14ac:dyDescent="0.2">
      <c r="B19" s="149">
        <v>1991</v>
      </c>
      <c r="C19" s="208">
        <v>279</v>
      </c>
      <c r="D19" s="209">
        <f>(279/27500)*1000</f>
        <v>10.145454545454546</v>
      </c>
      <c r="E19" s="208">
        <v>38</v>
      </c>
      <c r="F19" s="208">
        <v>153</v>
      </c>
    </row>
    <row r="20" spans="1:6" x14ac:dyDescent="0.2">
      <c r="B20" s="149">
        <v>1992</v>
      </c>
      <c r="C20" s="208">
        <v>261</v>
      </c>
      <c r="D20" s="209">
        <f>(261/28700)*1000</f>
        <v>9.094076655052266</v>
      </c>
      <c r="E20" s="208">
        <v>121</v>
      </c>
      <c r="F20" s="208">
        <v>71</v>
      </c>
    </row>
    <row r="21" spans="1:6" x14ac:dyDescent="0.2">
      <c r="B21" s="149">
        <v>1993</v>
      </c>
      <c r="C21" s="208">
        <v>245</v>
      </c>
      <c r="D21" s="209">
        <f>(245/30000)*1000</f>
        <v>8.1666666666666661</v>
      </c>
      <c r="E21" s="208">
        <v>164</v>
      </c>
      <c r="F21" s="208">
        <v>77</v>
      </c>
    </row>
    <row r="22" spans="1:6" x14ac:dyDescent="0.2">
      <c r="B22" s="149">
        <v>1994</v>
      </c>
      <c r="C22" s="208">
        <v>237</v>
      </c>
      <c r="D22" s="209">
        <f>(237/31300)*1000</f>
        <v>7.5718849840255587</v>
      </c>
      <c r="E22" s="208">
        <v>149</v>
      </c>
      <c r="F22" s="208">
        <v>69</v>
      </c>
    </row>
    <row r="23" spans="1:6" x14ac:dyDescent="0.2">
      <c r="B23" s="149">
        <v>1995</v>
      </c>
      <c r="C23" s="208">
        <v>289</v>
      </c>
      <c r="D23" s="209">
        <f>(289/32600)*1000</f>
        <v>8.8650306748466257</v>
      </c>
      <c r="E23" s="211">
        <v>140</v>
      </c>
      <c r="F23" s="211">
        <v>26</v>
      </c>
    </row>
    <row r="24" spans="1:6" x14ac:dyDescent="0.2">
      <c r="B24" s="149"/>
      <c r="C24" s="208"/>
      <c r="D24" s="209"/>
      <c r="E24" s="211"/>
      <c r="F24" s="211"/>
    </row>
    <row r="25" spans="1:6" x14ac:dyDescent="0.2">
      <c r="B25" s="149">
        <v>1996</v>
      </c>
      <c r="C25" s="208">
        <v>300</v>
      </c>
      <c r="D25" s="209">
        <f>(300/34300)*1000</f>
        <v>8.7463556851311957</v>
      </c>
      <c r="E25" s="211">
        <v>144</v>
      </c>
      <c r="F25" s="212">
        <v>34</v>
      </c>
    </row>
    <row r="26" spans="1:6" x14ac:dyDescent="0.2">
      <c r="B26" s="149">
        <v>1997</v>
      </c>
      <c r="C26" s="208">
        <v>310</v>
      </c>
      <c r="D26" s="209">
        <f>(310/35900)*1000</f>
        <v>8.6350974930362128</v>
      </c>
      <c r="E26" s="211">
        <v>151</v>
      </c>
      <c r="F26" s="212">
        <v>40</v>
      </c>
    </row>
    <row r="27" spans="1:6" x14ac:dyDescent="0.2">
      <c r="B27" s="149">
        <v>1998</v>
      </c>
      <c r="C27" s="208">
        <v>300</v>
      </c>
      <c r="D27" s="209">
        <f>(300/38100)*1000</f>
        <v>7.8740157480314963</v>
      </c>
      <c r="E27" s="211">
        <v>168</v>
      </c>
      <c r="F27" s="212">
        <v>76</v>
      </c>
    </row>
    <row r="28" spans="1:6" x14ac:dyDescent="0.2">
      <c r="A28" s="5"/>
      <c r="B28" s="149">
        <v>1999</v>
      </c>
      <c r="C28" s="208">
        <v>375</v>
      </c>
      <c r="D28" s="213">
        <f>(414/39000)*1000</f>
        <v>10.615384615384615</v>
      </c>
      <c r="E28" s="211">
        <v>156</v>
      </c>
      <c r="F28" s="212">
        <v>64</v>
      </c>
    </row>
    <row r="29" spans="1:6" x14ac:dyDescent="0.2">
      <c r="A29" s="5"/>
      <c r="B29" s="149">
        <v>2000</v>
      </c>
      <c r="C29" s="208"/>
      <c r="D29" s="209"/>
      <c r="E29" s="208">
        <v>94</v>
      </c>
      <c r="F29" s="212"/>
    </row>
    <row r="30" spans="1:6" ht="14.25" x14ac:dyDescent="0.2">
      <c r="A30" s="5"/>
      <c r="B30" s="149">
        <v>2000</v>
      </c>
      <c r="C30" s="211">
        <v>414</v>
      </c>
      <c r="D30" s="209">
        <f>(341/40200)*1000</f>
        <v>8.4825870646766166</v>
      </c>
      <c r="E30" s="208">
        <v>161</v>
      </c>
      <c r="F30" s="210" t="s">
        <v>89</v>
      </c>
    </row>
    <row r="31" spans="1:6" ht="14.25" x14ac:dyDescent="0.2">
      <c r="A31" s="5"/>
      <c r="B31" s="149"/>
      <c r="C31" s="211"/>
      <c r="D31" s="209"/>
      <c r="E31" s="208"/>
      <c r="F31" s="210" t="s">
        <v>89</v>
      </c>
    </row>
    <row r="32" spans="1:6" ht="14.25" x14ac:dyDescent="0.2">
      <c r="A32" s="5"/>
      <c r="B32" s="149">
        <v>2001</v>
      </c>
      <c r="C32" s="208">
        <v>341</v>
      </c>
      <c r="D32" s="209">
        <f>(321/41400)*1000</f>
        <v>7.7536231884057969</v>
      </c>
      <c r="E32" s="208">
        <v>170</v>
      </c>
      <c r="F32" s="210" t="s">
        <v>89</v>
      </c>
    </row>
    <row r="33" spans="1:6" ht="14.25" x14ac:dyDescent="0.2">
      <c r="A33" s="5"/>
      <c r="B33" s="149">
        <v>2002</v>
      </c>
      <c r="C33" s="208">
        <v>321</v>
      </c>
      <c r="D33" s="209">
        <f>(321/42500)*1000</f>
        <v>7.5529411764705889</v>
      </c>
      <c r="E33" s="208">
        <v>193</v>
      </c>
      <c r="F33" s="210" t="s">
        <v>89</v>
      </c>
    </row>
    <row r="34" spans="1:6" ht="14.25" x14ac:dyDescent="0.2">
      <c r="A34" s="5"/>
      <c r="B34" s="149">
        <v>2003</v>
      </c>
      <c r="C34" s="208">
        <v>344</v>
      </c>
      <c r="D34" s="209">
        <f>(344/43600)*1000</f>
        <v>7.8899082568807346</v>
      </c>
      <c r="E34" s="208">
        <v>175</v>
      </c>
      <c r="F34" s="210" t="s">
        <v>89</v>
      </c>
    </row>
    <row r="35" spans="1:6" ht="14.25" x14ac:dyDescent="0.2">
      <c r="A35" s="5"/>
      <c r="B35" s="149">
        <v>2004</v>
      </c>
      <c r="C35" s="214">
        <v>337</v>
      </c>
      <c r="D35" s="209">
        <f>(337/44200)*1000</f>
        <v>7.6244343891402711</v>
      </c>
      <c r="E35" s="208">
        <v>171</v>
      </c>
      <c r="F35" s="210" t="s">
        <v>89</v>
      </c>
    </row>
    <row r="36" spans="1:6" x14ac:dyDescent="0.2">
      <c r="A36" s="5"/>
      <c r="B36" s="149">
        <v>2005</v>
      </c>
      <c r="C36" s="214">
        <v>418</v>
      </c>
      <c r="D36" s="209">
        <f>(418/48400)*1000</f>
        <v>8.6363636363636367</v>
      </c>
      <c r="E36" s="211">
        <v>200</v>
      </c>
      <c r="F36" s="212">
        <v>145</v>
      </c>
    </row>
    <row r="37" spans="1:6" x14ac:dyDescent="0.2">
      <c r="A37" s="5"/>
      <c r="B37" s="149"/>
      <c r="C37" s="214"/>
      <c r="D37" s="209"/>
      <c r="E37" s="211"/>
      <c r="F37" s="212"/>
    </row>
    <row r="38" spans="1:6" x14ac:dyDescent="0.2">
      <c r="A38" s="5"/>
      <c r="B38" s="149">
        <v>2006</v>
      </c>
      <c r="C38" s="211">
        <v>529</v>
      </c>
      <c r="D38" s="209">
        <f>(529/52000)*1000</f>
        <v>10.173076923076923</v>
      </c>
      <c r="E38" s="211">
        <v>222</v>
      </c>
      <c r="F38" s="212">
        <v>158</v>
      </c>
    </row>
    <row r="39" spans="1:6" x14ac:dyDescent="0.2">
      <c r="A39" s="5"/>
      <c r="B39" s="149">
        <v>2007</v>
      </c>
      <c r="C39" s="208">
        <v>482</v>
      </c>
      <c r="D39" s="209">
        <v>8.9</v>
      </c>
      <c r="E39" s="211">
        <v>229</v>
      </c>
      <c r="F39" s="212">
        <v>162</v>
      </c>
    </row>
    <row r="40" spans="1:6" x14ac:dyDescent="0.2">
      <c r="A40" s="5"/>
      <c r="B40" s="149">
        <v>2008</v>
      </c>
      <c r="C40" s="208">
        <v>487</v>
      </c>
      <c r="D40" s="209">
        <v>8.6999999999999993</v>
      </c>
      <c r="E40" s="211">
        <v>215</v>
      </c>
      <c r="F40" s="212">
        <v>196</v>
      </c>
    </row>
    <row r="41" spans="1:6" x14ac:dyDescent="0.2">
      <c r="A41" s="5"/>
      <c r="B41" s="149">
        <v>2009</v>
      </c>
      <c r="C41" s="208">
        <v>556</v>
      </c>
      <c r="D41" s="209">
        <v>9.9</v>
      </c>
      <c r="E41" s="211">
        <v>232</v>
      </c>
      <c r="F41" s="212">
        <v>93</v>
      </c>
    </row>
    <row r="42" spans="1:6" ht="14.25" x14ac:dyDescent="0.2">
      <c r="A42" s="5"/>
      <c r="B42" s="149">
        <v>2010</v>
      </c>
      <c r="C42" s="215">
        <v>530</v>
      </c>
      <c r="D42" s="209">
        <v>9.6</v>
      </c>
      <c r="E42" s="214">
        <v>268</v>
      </c>
      <c r="F42" s="216" t="s">
        <v>89</v>
      </c>
    </row>
    <row r="43" spans="1:6" ht="14.25" x14ac:dyDescent="0.2">
      <c r="A43" s="5"/>
      <c r="B43" s="149">
        <v>2011</v>
      </c>
      <c r="C43" s="215">
        <v>533</v>
      </c>
      <c r="D43" s="209">
        <f>(533/55277)*1000</f>
        <v>9.6423467264866023</v>
      </c>
      <c r="E43" s="214" t="s">
        <v>89</v>
      </c>
      <c r="F43" s="216" t="s">
        <v>89</v>
      </c>
    </row>
    <row r="44" spans="1:6" ht="14.25" x14ac:dyDescent="0.2">
      <c r="A44" s="5"/>
      <c r="B44" s="73">
        <v>2012</v>
      </c>
      <c r="C44" s="217">
        <v>473</v>
      </c>
      <c r="D44" s="218">
        <f>(473/56732)*1000</f>
        <v>8.3374462384544863</v>
      </c>
      <c r="E44" s="219" t="s">
        <v>89</v>
      </c>
      <c r="F44" s="220" t="s">
        <v>89</v>
      </c>
    </row>
    <row r="45" spans="1:6" ht="14.25" x14ac:dyDescent="0.2">
      <c r="A45" s="5"/>
      <c r="B45" s="149"/>
      <c r="C45" s="215"/>
      <c r="D45" s="209"/>
      <c r="E45" s="214"/>
      <c r="F45" s="216"/>
    </row>
    <row r="46" spans="1:6" x14ac:dyDescent="0.2">
      <c r="A46" s="5"/>
      <c r="B46" s="196" t="s">
        <v>56</v>
      </c>
      <c r="C46" s="208"/>
      <c r="D46" s="208"/>
      <c r="E46" s="211"/>
      <c r="F46" s="211"/>
    </row>
    <row r="47" spans="1:6" x14ac:dyDescent="0.2">
      <c r="A47" s="5"/>
      <c r="B47" s="4" t="s">
        <v>63</v>
      </c>
      <c r="C47" s="5"/>
      <c r="D47" s="5"/>
      <c r="E47" s="5"/>
      <c r="F47" s="5"/>
    </row>
    <row r="48" spans="1:6" ht="14.25" x14ac:dyDescent="0.2">
      <c r="A48" s="221"/>
      <c r="B48" s="4" t="s">
        <v>64</v>
      </c>
    </row>
    <row r="49" spans="1:62" ht="14.25" x14ac:dyDescent="0.2">
      <c r="A49" s="221"/>
    </row>
    <row r="50" spans="1:62" ht="14.25" x14ac:dyDescent="0.2">
      <c r="A50" s="221"/>
      <c r="B50" s="198" t="s">
        <v>65</v>
      </c>
    </row>
    <row r="51" spans="1:62" ht="14.25" x14ac:dyDescent="0.2">
      <c r="A51" s="221"/>
      <c r="B51" s="222"/>
    </row>
    <row r="52" spans="1:62" s="2" customFormat="1" ht="12.7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1:62" x14ac:dyDescent="0.2">
      <c r="A53" s="10"/>
      <c r="B53" s="10"/>
      <c r="C53" s="10"/>
      <c r="D53" s="10"/>
      <c r="E53" s="10"/>
      <c r="F53" s="10"/>
      <c r="G53" s="10"/>
    </row>
    <row r="54" spans="1:62" s="4" customFormat="1" x14ac:dyDescent="0.2"/>
    <row r="55" spans="1:62" s="4" customFormat="1" x14ac:dyDescent="0.2"/>
    <row r="56" spans="1:62" s="4" customFormat="1" x14ac:dyDescent="0.2"/>
    <row r="57" spans="1:62" s="4" customFormat="1" x14ac:dyDescent="0.2"/>
    <row r="58" spans="1:62" s="4" customFormat="1" x14ac:dyDescent="0.2"/>
    <row r="59" spans="1:62" s="4" customFormat="1" x14ac:dyDescent="0.2"/>
    <row r="60" spans="1:62" s="4" customFormat="1" x14ac:dyDescent="0.2"/>
    <row r="61" spans="1:62" s="4" customFormat="1" x14ac:dyDescent="0.2"/>
    <row r="62" spans="1:62" s="4" customFormat="1" x14ac:dyDescent="0.2"/>
    <row r="63" spans="1:62" s="4" customFormat="1" x14ac:dyDescent="0.2"/>
    <row r="64" spans="1:62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</sheetData>
  <mergeCells count="1">
    <mergeCell ref="C8:F8"/>
  </mergeCells>
  <pageMargins left="0.7" right="0.7" top="0.75" bottom="0.75" header="0.3" footer="0.3"/>
  <pageSetup orientation="portrait" r:id="rId1"/>
  <ignoredErrors>
    <ignoredError sqref="B8:F28 B36:F41 B29:E29 B46:F50 B43:D43 B44:D44 B42:E42 B30:E30 B31:E35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6146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57150</xdr:rowOff>
              </from>
              <to>
                <xdr:col>1</xdr:col>
                <xdr:colOff>314325</xdr:colOff>
                <xdr:row>2</xdr:row>
                <xdr:rowOff>123825</xdr:rowOff>
              </to>
            </anchor>
          </objectPr>
        </oleObject>
      </mc:Choice>
      <mc:Fallback>
        <oleObject progId="MSPhotoEd.3" shapeId="6146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BI451"/>
  <sheetViews>
    <sheetView zoomScaleNormal="100" workbookViewId="0">
      <selection activeCell="S3" sqref="S3"/>
    </sheetView>
  </sheetViews>
  <sheetFormatPr defaultRowHeight="12.75" x14ac:dyDescent="0.2"/>
  <cols>
    <col min="1" max="1" width="1.42578125" style="4" customWidth="1"/>
    <col min="2" max="2" width="11.7109375" style="4" customWidth="1"/>
    <col min="3" max="3" width="5.140625" style="4" bestFit="1" customWidth="1"/>
    <col min="4" max="6" width="6.28515625" style="4" bestFit="1" customWidth="1"/>
    <col min="7" max="7" width="5.5703125" style="4" bestFit="1" customWidth="1"/>
    <col min="8" max="8" width="5.7109375" style="4" bestFit="1" customWidth="1"/>
    <col min="9" max="9" width="5" style="4" bestFit="1" customWidth="1"/>
    <col min="10" max="10" width="4.85546875" style="4" bestFit="1" customWidth="1"/>
    <col min="11" max="11" width="5.42578125" style="4" bestFit="1" customWidth="1"/>
    <col min="12" max="12" width="4.85546875" style="4" bestFit="1" customWidth="1"/>
    <col min="13" max="14" width="4.7109375" style="4" bestFit="1" customWidth="1"/>
    <col min="15" max="15" width="6.28515625" style="4" customWidth="1"/>
    <col min="16" max="16" width="2.7109375" style="4" customWidth="1"/>
    <col min="17" max="61" width="9.140625" style="4"/>
    <col min="62" max="16384" width="9.140625" style="1"/>
  </cols>
  <sheetData>
    <row r="3" spans="1:61" x14ac:dyDescent="0.2">
      <c r="E3" s="6"/>
      <c r="O3" s="6" t="s">
        <v>76</v>
      </c>
    </row>
    <row r="4" spans="1:61" s="2" customForma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</row>
    <row r="8" spans="1:61" x14ac:dyDescent="0.2">
      <c r="B8" s="169" t="s">
        <v>78</v>
      </c>
      <c r="C8" s="68" t="s">
        <v>99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</row>
    <row r="9" spans="1:61" x14ac:dyDescent="0.2"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</row>
    <row r="10" spans="1:61" x14ac:dyDescent="0.2">
      <c r="G10" s="5"/>
      <c r="H10" s="5"/>
      <c r="I10" s="5"/>
      <c r="J10" s="5"/>
      <c r="K10" s="5"/>
      <c r="L10" s="5"/>
      <c r="M10" s="14"/>
      <c r="N10" s="14"/>
      <c r="O10" s="14"/>
    </row>
    <row r="11" spans="1:61" x14ac:dyDescent="0.2">
      <c r="B11" s="224"/>
      <c r="C11" s="225" t="s">
        <v>66</v>
      </c>
      <c r="D11" s="225" t="s">
        <v>67</v>
      </c>
      <c r="E11" s="225" t="s">
        <v>68</v>
      </c>
      <c r="F11" s="225" t="s">
        <v>9</v>
      </c>
      <c r="G11" s="225" t="s">
        <v>69</v>
      </c>
      <c r="H11" s="225" t="s">
        <v>11</v>
      </c>
      <c r="I11" s="225" t="s">
        <v>12</v>
      </c>
      <c r="J11" s="225" t="s">
        <v>70</v>
      </c>
      <c r="K11" s="225" t="s">
        <v>71</v>
      </c>
      <c r="L11" s="225" t="s">
        <v>72</v>
      </c>
      <c r="M11" s="27" t="s">
        <v>73</v>
      </c>
      <c r="N11" s="27" t="s">
        <v>74</v>
      </c>
      <c r="O11" s="225" t="s">
        <v>5</v>
      </c>
    </row>
    <row r="12" spans="1:61" x14ac:dyDescent="0.2">
      <c r="B12" s="226"/>
      <c r="C12" s="70"/>
      <c r="D12" s="70"/>
      <c r="E12" s="70"/>
      <c r="F12" s="70"/>
      <c r="G12" s="111"/>
      <c r="H12" s="111"/>
      <c r="I12" s="227"/>
      <c r="J12" s="227"/>
      <c r="K12" s="227"/>
      <c r="L12" s="227"/>
      <c r="M12" s="227"/>
      <c r="N12" s="149"/>
    </row>
    <row r="13" spans="1:61" x14ac:dyDescent="0.2">
      <c r="B13" s="83" t="s">
        <v>51</v>
      </c>
      <c r="C13" s="228"/>
      <c r="D13" s="41"/>
      <c r="E13" s="228"/>
      <c r="F13" s="41"/>
      <c r="G13" s="228"/>
      <c r="H13" s="41"/>
      <c r="I13" s="41"/>
      <c r="J13" s="50"/>
      <c r="K13" s="50"/>
      <c r="L13" s="50"/>
      <c r="M13" s="50"/>
      <c r="N13" s="50"/>
      <c r="O13" s="229"/>
    </row>
    <row r="14" spans="1:61" x14ac:dyDescent="0.2">
      <c r="B14" s="230">
        <v>2007</v>
      </c>
      <c r="C14" s="228">
        <v>66</v>
      </c>
      <c r="D14" s="50">
        <v>68</v>
      </c>
      <c r="E14" s="231">
        <v>65</v>
      </c>
      <c r="F14" s="50">
        <v>47</v>
      </c>
      <c r="G14" s="228">
        <v>59</v>
      </c>
      <c r="H14" s="50">
        <v>55</v>
      </c>
      <c r="I14" s="50">
        <v>66</v>
      </c>
      <c r="J14" s="50">
        <v>76</v>
      </c>
      <c r="K14" s="50">
        <v>70</v>
      </c>
      <c r="L14" s="50">
        <v>62</v>
      </c>
      <c r="M14" s="50">
        <v>57</v>
      </c>
      <c r="N14" s="50">
        <v>53</v>
      </c>
      <c r="O14" s="232">
        <f t="shared" ref="O14:O18" si="0">SUM(C14:N14)</f>
        <v>744</v>
      </c>
    </row>
    <row r="15" spans="1:61" x14ac:dyDescent="0.2">
      <c r="B15" s="230">
        <v>2008</v>
      </c>
      <c r="C15" s="228">
        <v>62</v>
      </c>
      <c r="D15" s="50">
        <v>65</v>
      </c>
      <c r="E15" s="231">
        <v>61</v>
      </c>
      <c r="F15" s="50">
        <v>54</v>
      </c>
      <c r="G15" s="228">
        <v>57</v>
      </c>
      <c r="H15" s="50">
        <v>77</v>
      </c>
      <c r="I15" s="50">
        <v>75</v>
      </c>
      <c r="J15" s="50">
        <v>77</v>
      </c>
      <c r="K15" s="50">
        <v>76</v>
      </c>
      <c r="L15" s="50">
        <v>61</v>
      </c>
      <c r="M15" s="50">
        <v>62</v>
      </c>
      <c r="N15" s="50">
        <v>66</v>
      </c>
      <c r="O15" s="232">
        <f t="shared" si="0"/>
        <v>793</v>
      </c>
    </row>
    <row r="16" spans="1:61" x14ac:dyDescent="0.2">
      <c r="B16" s="230">
        <v>2009</v>
      </c>
      <c r="C16" s="228">
        <v>67</v>
      </c>
      <c r="D16" s="50">
        <v>61</v>
      </c>
      <c r="E16" s="231">
        <v>68</v>
      </c>
      <c r="F16" s="50">
        <v>66</v>
      </c>
      <c r="G16" s="228">
        <v>67</v>
      </c>
      <c r="H16" s="50">
        <v>70</v>
      </c>
      <c r="I16" s="50">
        <v>63</v>
      </c>
      <c r="J16" s="50">
        <v>72</v>
      </c>
      <c r="K16" s="50">
        <v>85</v>
      </c>
      <c r="L16" s="50">
        <v>83</v>
      </c>
      <c r="M16" s="50">
        <v>46</v>
      </c>
      <c r="N16" s="50">
        <v>76</v>
      </c>
      <c r="O16" s="232">
        <f t="shared" si="0"/>
        <v>824</v>
      </c>
    </row>
    <row r="17" spans="2:15" x14ac:dyDescent="0.2">
      <c r="B17" s="9">
        <v>2010</v>
      </c>
      <c r="C17" s="228">
        <v>58</v>
      </c>
      <c r="D17" s="50">
        <v>65</v>
      </c>
      <c r="E17" s="231">
        <v>75</v>
      </c>
      <c r="F17" s="50">
        <v>67</v>
      </c>
      <c r="G17" s="231">
        <v>61</v>
      </c>
      <c r="H17" s="50">
        <v>63</v>
      </c>
      <c r="I17" s="50">
        <v>70</v>
      </c>
      <c r="J17" s="50">
        <v>67</v>
      </c>
      <c r="K17" s="50">
        <v>79</v>
      </c>
      <c r="L17" s="50">
        <v>82</v>
      </c>
      <c r="M17" s="50">
        <v>72</v>
      </c>
      <c r="N17" s="50">
        <v>62</v>
      </c>
      <c r="O17" s="232">
        <f t="shared" si="0"/>
        <v>821</v>
      </c>
    </row>
    <row r="18" spans="2:15" ht="14.25" x14ac:dyDescent="0.2">
      <c r="B18" s="9" t="s">
        <v>97</v>
      </c>
      <c r="C18" s="228">
        <v>70</v>
      </c>
      <c r="D18" s="50">
        <v>62</v>
      </c>
      <c r="E18" s="231">
        <v>59</v>
      </c>
      <c r="F18" s="50">
        <v>44</v>
      </c>
      <c r="G18" s="231">
        <v>63</v>
      </c>
      <c r="H18" s="50">
        <v>60</v>
      </c>
      <c r="I18" s="50">
        <v>79</v>
      </c>
      <c r="J18" s="50">
        <v>74</v>
      </c>
      <c r="K18" s="50">
        <v>81</v>
      </c>
      <c r="L18" s="50">
        <v>68</v>
      </c>
      <c r="M18" s="50">
        <v>69</v>
      </c>
      <c r="N18" s="50">
        <v>71</v>
      </c>
      <c r="O18" s="232">
        <f t="shared" si="0"/>
        <v>800</v>
      </c>
    </row>
    <row r="19" spans="2:15" ht="14.25" x14ac:dyDescent="0.2">
      <c r="B19" s="9" t="s">
        <v>98</v>
      </c>
      <c r="C19" s="228">
        <v>61</v>
      </c>
      <c r="D19" s="50">
        <v>51</v>
      </c>
      <c r="E19" s="231">
        <v>58</v>
      </c>
      <c r="F19" s="50">
        <v>65</v>
      </c>
      <c r="G19" s="231">
        <v>63</v>
      </c>
      <c r="H19" s="50">
        <v>43</v>
      </c>
      <c r="I19" s="50">
        <v>71</v>
      </c>
      <c r="J19" s="50">
        <v>80</v>
      </c>
      <c r="K19" s="50">
        <v>62</v>
      </c>
      <c r="L19" s="50">
        <v>72</v>
      </c>
      <c r="M19" s="50">
        <v>63</v>
      </c>
      <c r="N19" s="50">
        <v>70</v>
      </c>
      <c r="O19" s="232">
        <f t="shared" ref="O19" si="1">SUM(C19:N19)</f>
        <v>759</v>
      </c>
    </row>
    <row r="20" spans="2:15" ht="14.25" x14ac:dyDescent="0.2">
      <c r="B20" s="9"/>
      <c r="C20" s="228"/>
      <c r="D20" s="50"/>
      <c r="E20" s="231"/>
      <c r="F20" s="50"/>
      <c r="G20" s="231"/>
      <c r="H20" s="50"/>
      <c r="I20" s="50"/>
      <c r="J20" s="50"/>
      <c r="K20" s="50"/>
      <c r="L20" s="50"/>
      <c r="M20" s="50"/>
      <c r="N20" s="50"/>
      <c r="O20" s="232"/>
    </row>
    <row r="21" spans="2:15" x14ac:dyDescent="0.2">
      <c r="B21" s="83" t="s">
        <v>52</v>
      </c>
      <c r="C21" s="228"/>
      <c r="D21" s="41"/>
      <c r="E21" s="228"/>
      <c r="F21" s="41"/>
      <c r="G21" s="228"/>
      <c r="H21" s="41"/>
      <c r="I21" s="41"/>
      <c r="J21" s="50"/>
      <c r="K21" s="50"/>
      <c r="L21" s="50"/>
      <c r="M21" s="50"/>
      <c r="N21" s="50"/>
      <c r="O21" s="232"/>
    </row>
    <row r="22" spans="2:15" x14ac:dyDescent="0.2">
      <c r="B22" s="9">
        <v>2007</v>
      </c>
      <c r="C22" s="228">
        <v>9</v>
      </c>
      <c r="D22" s="50">
        <v>15</v>
      </c>
      <c r="E22" s="231">
        <v>15</v>
      </c>
      <c r="F22" s="50">
        <v>18</v>
      </c>
      <c r="G22" s="228">
        <v>12</v>
      </c>
      <c r="H22" s="50">
        <v>12</v>
      </c>
      <c r="I22" s="50">
        <v>15</v>
      </c>
      <c r="J22" s="50">
        <v>17</v>
      </c>
      <c r="K22" s="50">
        <v>13</v>
      </c>
      <c r="L22" s="50">
        <v>14</v>
      </c>
      <c r="M22" s="50">
        <v>8</v>
      </c>
      <c r="N22" s="50">
        <v>12</v>
      </c>
      <c r="O22" s="232">
        <f t="shared" ref="O22:O27" si="2">SUM(C22:N22)</f>
        <v>160</v>
      </c>
    </row>
    <row r="23" spans="2:15" x14ac:dyDescent="0.2">
      <c r="B23" s="9">
        <v>2008</v>
      </c>
      <c r="C23" s="228">
        <v>18</v>
      </c>
      <c r="D23" s="50">
        <v>17</v>
      </c>
      <c r="E23" s="228">
        <v>15</v>
      </c>
      <c r="F23" s="50">
        <v>15</v>
      </c>
      <c r="G23" s="228">
        <v>14</v>
      </c>
      <c r="H23" s="50">
        <v>13</v>
      </c>
      <c r="I23" s="50">
        <v>11</v>
      </c>
      <c r="J23" s="50">
        <v>14</v>
      </c>
      <c r="K23" s="50">
        <v>10</v>
      </c>
      <c r="L23" s="50">
        <v>17</v>
      </c>
      <c r="M23" s="50">
        <v>11</v>
      </c>
      <c r="N23" s="50">
        <v>11</v>
      </c>
      <c r="O23" s="232">
        <f t="shared" si="2"/>
        <v>166</v>
      </c>
    </row>
    <row r="24" spans="2:15" x14ac:dyDescent="0.2">
      <c r="B24" s="9">
        <v>2009</v>
      </c>
      <c r="C24" s="228">
        <v>15</v>
      </c>
      <c r="D24" s="50">
        <v>13</v>
      </c>
      <c r="E24" s="228">
        <v>12</v>
      </c>
      <c r="F24" s="50">
        <v>12</v>
      </c>
      <c r="G24" s="228">
        <v>8</v>
      </c>
      <c r="H24" s="50">
        <v>10</v>
      </c>
      <c r="I24" s="50">
        <v>18</v>
      </c>
      <c r="J24" s="50">
        <v>16</v>
      </c>
      <c r="K24" s="50">
        <v>13</v>
      </c>
      <c r="L24" s="50">
        <v>12</v>
      </c>
      <c r="M24" s="50">
        <v>14</v>
      </c>
      <c r="N24" s="50">
        <v>9</v>
      </c>
      <c r="O24" s="232">
        <v>177</v>
      </c>
    </row>
    <row r="25" spans="2:15" x14ac:dyDescent="0.2">
      <c r="B25" s="9">
        <v>2010</v>
      </c>
      <c r="C25" s="228">
        <v>8</v>
      </c>
      <c r="D25" s="50">
        <v>12</v>
      </c>
      <c r="E25" s="228">
        <v>11</v>
      </c>
      <c r="F25" s="50">
        <v>5</v>
      </c>
      <c r="G25" s="228">
        <v>10</v>
      </c>
      <c r="H25" s="50">
        <v>21</v>
      </c>
      <c r="I25" s="50">
        <v>11</v>
      </c>
      <c r="J25" s="50">
        <v>16</v>
      </c>
      <c r="K25" s="50">
        <v>14</v>
      </c>
      <c r="L25" s="50">
        <v>16</v>
      </c>
      <c r="M25" s="50">
        <v>10</v>
      </c>
      <c r="N25" s="50">
        <v>18</v>
      </c>
      <c r="O25" s="232">
        <v>164</v>
      </c>
    </row>
    <row r="26" spans="2:15" ht="14.25" x14ac:dyDescent="0.2">
      <c r="B26" s="9" t="s">
        <v>97</v>
      </c>
      <c r="C26" s="228">
        <v>16</v>
      </c>
      <c r="D26" s="50">
        <v>17</v>
      </c>
      <c r="E26" s="228">
        <v>15</v>
      </c>
      <c r="F26" s="50">
        <v>11</v>
      </c>
      <c r="G26" s="228">
        <v>15</v>
      </c>
      <c r="H26" s="50">
        <v>16</v>
      </c>
      <c r="I26" s="50">
        <v>10</v>
      </c>
      <c r="J26" s="50">
        <v>15</v>
      </c>
      <c r="K26" s="50">
        <v>18</v>
      </c>
      <c r="L26" s="50">
        <v>13</v>
      </c>
      <c r="M26" s="50">
        <v>16</v>
      </c>
      <c r="N26" s="50">
        <v>14</v>
      </c>
      <c r="O26" s="232">
        <f t="shared" si="2"/>
        <v>176</v>
      </c>
    </row>
    <row r="27" spans="2:15" ht="14.25" x14ac:dyDescent="0.2">
      <c r="B27" s="9" t="s">
        <v>98</v>
      </c>
      <c r="C27" s="228">
        <v>18</v>
      </c>
      <c r="D27" s="50">
        <v>14</v>
      </c>
      <c r="E27" s="228">
        <v>15</v>
      </c>
      <c r="F27" s="50">
        <v>15</v>
      </c>
      <c r="G27" s="228">
        <v>11</v>
      </c>
      <c r="H27" s="50">
        <v>12</v>
      </c>
      <c r="I27" s="50">
        <v>13</v>
      </c>
      <c r="J27" s="50">
        <v>21</v>
      </c>
      <c r="K27" s="50">
        <v>13</v>
      </c>
      <c r="L27" s="50">
        <v>16</v>
      </c>
      <c r="M27" s="50">
        <v>10</v>
      </c>
      <c r="N27" s="50">
        <v>14</v>
      </c>
      <c r="O27" s="232">
        <f t="shared" si="2"/>
        <v>172</v>
      </c>
    </row>
    <row r="28" spans="2:15" x14ac:dyDescent="0.2">
      <c r="B28" s="9"/>
      <c r="C28" s="228"/>
      <c r="D28" s="50"/>
      <c r="E28" s="228"/>
      <c r="F28" s="50"/>
      <c r="G28" s="228"/>
      <c r="H28" s="50"/>
      <c r="I28" s="50"/>
      <c r="J28" s="50"/>
      <c r="K28" s="50"/>
      <c r="L28" s="50"/>
      <c r="M28" s="50"/>
      <c r="N28" s="50"/>
      <c r="O28" s="232"/>
    </row>
    <row r="29" spans="2:15" x14ac:dyDescent="0.2">
      <c r="B29" s="38" t="s">
        <v>75</v>
      </c>
      <c r="C29" s="228"/>
      <c r="D29" s="41"/>
      <c r="E29" s="228"/>
      <c r="F29" s="41"/>
      <c r="G29" s="228"/>
      <c r="H29" s="41"/>
      <c r="I29" s="41"/>
      <c r="J29" s="50"/>
      <c r="K29" s="50"/>
      <c r="L29" s="50"/>
      <c r="M29" s="50"/>
      <c r="N29" s="50"/>
    </row>
    <row r="30" spans="2:15" x14ac:dyDescent="0.2">
      <c r="B30" s="230">
        <v>2007</v>
      </c>
      <c r="C30" s="228">
        <v>27</v>
      </c>
      <c r="D30" s="50">
        <v>48</v>
      </c>
      <c r="E30" s="228">
        <v>39</v>
      </c>
      <c r="F30" s="50">
        <v>35</v>
      </c>
      <c r="G30" s="228">
        <v>49</v>
      </c>
      <c r="H30" s="50">
        <v>56</v>
      </c>
      <c r="I30" s="50">
        <v>41</v>
      </c>
      <c r="J30" s="50">
        <v>37</v>
      </c>
      <c r="K30" s="50">
        <v>26</v>
      </c>
      <c r="L30" s="50">
        <v>26</v>
      </c>
      <c r="M30" s="50">
        <v>54</v>
      </c>
      <c r="N30" s="50">
        <v>44</v>
      </c>
      <c r="O30" s="232">
        <f t="shared" ref="O30:O35" si="3">SUM(C30:N30)</f>
        <v>482</v>
      </c>
    </row>
    <row r="31" spans="2:15" x14ac:dyDescent="0.2">
      <c r="B31" s="230">
        <v>2008</v>
      </c>
      <c r="C31" s="228">
        <v>35</v>
      </c>
      <c r="D31" s="50">
        <v>34</v>
      </c>
      <c r="E31" s="228">
        <v>48</v>
      </c>
      <c r="F31" s="50">
        <v>36</v>
      </c>
      <c r="G31" s="228">
        <v>49</v>
      </c>
      <c r="H31" s="50">
        <v>46</v>
      </c>
      <c r="I31" s="50">
        <v>45</v>
      </c>
      <c r="J31" s="50">
        <v>35</v>
      </c>
      <c r="K31" s="50">
        <v>30</v>
      </c>
      <c r="L31" s="50">
        <v>36</v>
      </c>
      <c r="M31" s="50">
        <v>45</v>
      </c>
      <c r="N31" s="50">
        <v>48</v>
      </c>
      <c r="O31" s="232">
        <f t="shared" si="3"/>
        <v>487</v>
      </c>
    </row>
    <row r="32" spans="2:15" x14ac:dyDescent="0.2">
      <c r="B32" s="230">
        <v>2009</v>
      </c>
      <c r="C32" s="228">
        <v>37</v>
      </c>
      <c r="D32" s="50">
        <v>48</v>
      </c>
      <c r="E32" s="228">
        <v>43</v>
      </c>
      <c r="F32" s="50">
        <f>50+1</f>
        <v>51</v>
      </c>
      <c r="G32" s="228">
        <f>57+1</f>
        <v>58</v>
      </c>
      <c r="H32" s="50">
        <f>47+2</f>
        <v>49</v>
      </c>
      <c r="I32" s="50">
        <f>37+1</f>
        <v>38</v>
      </c>
      <c r="J32" s="50">
        <f>56+1</f>
        <v>57</v>
      </c>
      <c r="K32" s="50">
        <f>23+1</f>
        <v>24</v>
      </c>
      <c r="L32" s="50">
        <v>41</v>
      </c>
      <c r="M32" s="50">
        <v>38</v>
      </c>
      <c r="N32" s="50">
        <v>70</v>
      </c>
      <c r="O32" s="232">
        <f t="shared" si="3"/>
        <v>554</v>
      </c>
    </row>
    <row r="33" spans="2:15" x14ac:dyDescent="0.2">
      <c r="B33" s="9">
        <v>2010</v>
      </c>
      <c r="C33" s="228">
        <v>40</v>
      </c>
      <c r="D33" s="50">
        <v>42</v>
      </c>
      <c r="E33" s="228">
        <v>47</v>
      </c>
      <c r="F33" s="50">
        <v>40</v>
      </c>
      <c r="G33" s="228">
        <v>45</v>
      </c>
      <c r="H33" s="50">
        <v>45</v>
      </c>
      <c r="I33" s="50">
        <v>59</v>
      </c>
      <c r="J33" s="50">
        <v>52</v>
      </c>
      <c r="K33" s="50">
        <v>35</v>
      </c>
      <c r="L33" s="50">
        <v>32</v>
      </c>
      <c r="M33" s="50">
        <v>36</v>
      </c>
      <c r="N33" s="50">
        <v>57</v>
      </c>
      <c r="O33" s="232">
        <f t="shared" si="3"/>
        <v>530</v>
      </c>
    </row>
    <row r="34" spans="2:15" x14ac:dyDescent="0.2">
      <c r="B34" s="9">
        <v>2011</v>
      </c>
      <c r="C34" s="228">
        <v>34</v>
      </c>
      <c r="D34" s="50">
        <v>42</v>
      </c>
      <c r="E34" s="228">
        <v>57</v>
      </c>
      <c r="F34" s="50">
        <v>59</v>
      </c>
      <c r="G34" s="228">
        <v>50</v>
      </c>
      <c r="H34" s="50">
        <v>44</v>
      </c>
      <c r="I34" s="50">
        <v>52</v>
      </c>
      <c r="J34" s="50">
        <v>34</v>
      </c>
      <c r="K34" s="50">
        <v>32</v>
      </c>
      <c r="L34" s="50">
        <v>45</v>
      </c>
      <c r="M34" s="50">
        <v>35</v>
      </c>
      <c r="N34" s="50">
        <v>49</v>
      </c>
      <c r="O34" s="232">
        <f t="shared" si="3"/>
        <v>533</v>
      </c>
    </row>
    <row r="35" spans="2:15" x14ac:dyDescent="0.2">
      <c r="B35" s="233">
        <v>2012</v>
      </c>
      <c r="C35" s="234">
        <v>38</v>
      </c>
      <c r="D35" s="235">
        <v>41</v>
      </c>
      <c r="E35" s="234">
        <v>43</v>
      </c>
      <c r="F35" s="235">
        <v>38</v>
      </c>
      <c r="G35" s="234">
        <v>47</v>
      </c>
      <c r="H35" s="235">
        <v>53</v>
      </c>
      <c r="I35" s="235">
        <v>44</v>
      </c>
      <c r="J35" s="235">
        <v>24</v>
      </c>
      <c r="K35" s="235">
        <v>35</v>
      </c>
      <c r="L35" s="235">
        <v>25</v>
      </c>
      <c r="M35" s="235">
        <v>32</v>
      </c>
      <c r="N35" s="235">
        <v>53</v>
      </c>
      <c r="O35" s="236">
        <f t="shared" si="3"/>
        <v>473</v>
      </c>
    </row>
    <row r="36" spans="2:15" x14ac:dyDescent="0.2">
      <c r="B36" s="230"/>
      <c r="C36" s="228"/>
      <c r="D36" s="50"/>
      <c r="E36" s="228"/>
      <c r="F36" s="50"/>
      <c r="G36" s="228"/>
      <c r="H36" s="50"/>
      <c r="I36" s="50"/>
      <c r="J36" s="50"/>
      <c r="K36" s="50"/>
      <c r="L36" s="50"/>
      <c r="M36" s="50"/>
      <c r="N36" s="50"/>
      <c r="O36" s="237"/>
    </row>
    <row r="37" spans="2:15" x14ac:dyDescent="0.2">
      <c r="B37" s="198" t="s">
        <v>115</v>
      </c>
      <c r="C37" s="182"/>
      <c r="D37" s="238"/>
      <c r="E37" s="182"/>
      <c r="F37" s="238"/>
      <c r="G37" s="182"/>
      <c r="H37" s="182"/>
      <c r="I37" s="182"/>
      <c r="J37" s="182"/>
      <c r="K37" s="182"/>
      <c r="L37" s="182"/>
      <c r="M37" s="182"/>
      <c r="N37" s="182"/>
      <c r="O37" s="182"/>
    </row>
    <row r="38" spans="2:15" x14ac:dyDescent="0.2">
      <c r="C38" s="182"/>
      <c r="D38" s="238"/>
      <c r="E38" s="182"/>
      <c r="F38" s="238"/>
      <c r="G38" s="182"/>
      <c r="H38" s="182"/>
      <c r="I38" s="182"/>
      <c r="J38" s="182"/>
      <c r="K38" s="182"/>
      <c r="L38" s="182"/>
      <c r="M38" s="182"/>
      <c r="N38" s="182"/>
      <c r="O38" s="182"/>
    </row>
    <row r="39" spans="2:15" x14ac:dyDescent="0.2">
      <c r="B39" s="198"/>
      <c r="C39" s="182"/>
      <c r="D39" s="238"/>
      <c r="E39" s="182"/>
      <c r="F39" s="238"/>
      <c r="G39" s="182"/>
      <c r="H39" s="182"/>
      <c r="I39" s="182"/>
      <c r="J39" s="182"/>
      <c r="K39" s="182"/>
      <c r="L39" s="182"/>
      <c r="M39" s="182"/>
      <c r="N39" s="182"/>
      <c r="O39" s="182"/>
    </row>
    <row r="40" spans="2:15" x14ac:dyDescent="0.2">
      <c r="B40" s="198"/>
      <c r="C40" s="182"/>
      <c r="D40" s="238"/>
      <c r="E40" s="182"/>
      <c r="F40" s="238"/>
      <c r="G40" s="182"/>
      <c r="H40" s="182"/>
      <c r="I40" s="182"/>
      <c r="J40" s="182"/>
      <c r="K40" s="182"/>
      <c r="L40" s="182"/>
      <c r="M40" s="182"/>
      <c r="N40" s="182"/>
      <c r="O40" s="182"/>
    </row>
    <row r="41" spans="2:15" x14ac:dyDescent="0.2">
      <c r="B41" s="198"/>
      <c r="C41" s="182"/>
      <c r="D41" s="238"/>
      <c r="E41" s="182"/>
      <c r="F41" s="238"/>
      <c r="G41" s="182"/>
      <c r="H41" s="182"/>
      <c r="I41" s="182"/>
      <c r="J41" s="182"/>
      <c r="K41" s="182"/>
      <c r="L41" s="182"/>
      <c r="M41" s="182"/>
      <c r="N41" s="182"/>
      <c r="O41" s="182"/>
    </row>
    <row r="42" spans="2:15" x14ac:dyDescent="0.2">
      <c r="B42" s="198"/>
      <c r="C42" s="182"/>
      <c r="D42" s="238"/>
      <c r="E42" s="182"/>
      <c r="F42" s="238"/>
      <c r="G42" s="182"/>
      <c r="H42" s="182"/>
      <c r="I42" s="182"/>
      <c r="J42" s="182"/>
      <c r="K42" s="182"/>
      <c r="L42" s="182"/>
      <c r="M42" s="182"/>
      <c r="N42" s="182"/>
      <c r="O42" s="182"/>
    </row>
    <row r="43" spans="2:15" x14ac:dyDescent="0.2">
      <c r="B43" s="198"/>
      <c r="C43" s="182"/>
      <c r="D43" s="238"/>
      <c r="E43" s="182"/>
      <c r="F43" s="238"/>
      <c r="G43" s="182"/>
      <c r="H43" s="182"/>
      <c r="I43" s="182"/>
      <c r="J43" s="182"/>
      <c r="K43" s="182"/>
      <c r="L43" s="182"/>
      <c r="M43" s="182"/>
      <c r="N43" s="182"/>
      <c r="O43" s="182"/>
    </row>
    <row r="44" spans="2:15" x14ac:dyDescent="0.2">
      <c r="B44" s="198"/>
      <c r="C44" s="182"/>
      <c r="D44" s="238"/>
      <c r="E44" s="182"/>
      <c r="F44" s="238"/>
      <c r="G44" s="182"/>
      <c r="H44" s="182"/>
      <c r="I44" s="182"/>
      <c r="J44" s="182"/>
      <c r="K44" s="182"/>
      <c r="L44" s="182"/>
      <c r="M44" s="182"/>
      <c r="N44" s="182"/>
      <c r="O44" s="182"/>
    </row>
    <row r="45" spans="2:15" x14ac:dyDescent="0.2">
      <c r="B45" s="198"/>
      <c r="C45" s="182"/>
      <c r="D45" s="238"/>
      <c r="E45" s="182"/>
      <c r="F45" s="238"/>
      <c r="G45" s="182"/>
      <c r="H45" s="182"/>
      <c r="I45" s="182"/>
      <c r="J45" s="182"/>
      <c r="K45" s="182"/>
      <c r="L45" s="182"/>
      <c r="M45" s="182"/>
      <c r="N45" s="182"/>
      <c r="O45" s="182"/>
    </row>
    <row r="46" spans="2:15" x14ac:dyDescent="0.2">
      <c r="B46" s="198"/>
      <c r="C46" s="182"/>
      <c r="D46" s="238"/>
      <c r="E46" s="182"/>
      <c r="F46" s="238"/>
      <c r="G46" s="182"/>
      <c r="H46" s="182"/>
      <c r="I46" s="182"/>
      <c r="J46" s="182"/>
      <c r="K46" s="182"/>
      <c r="L46" s="182"/>
      <c r="M46" s="182"/>
      <c r="N46" s="182"/>
      <c r="O46" s="182"/>
    </row>
    <row r="50" spans="1:61" s="2" customFormat="1" x14ac:dyDescent="0.2">
      <c r="A50" s="4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</row>
    <row r="51" spans="1:61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61" s="4" customFormat="1" x14ac:dyDescent="0.2"/>
    <row r="53" spans="1:61" s="4" customFormat="1" x14ac:dyDescent="0.2"/>
    <row r="54" spans="1:61" s="4" customFormat="1" x14ac:dyDescent="0.2"/>
    <row r="55" spans="1:61" s="4" customFormat="1" x14ac:dyDescent="0.2"/>
    <row r="56" spans="1:61" s="4" customFormat="1" x14ac:dyDescent="0.2"/>
    <row r="57" spans="1:61" s="4" customFormat="1" x14ac:dyDescent="0.2"/>
    <row r="58" spans="1:61" s="4" customFormat="1" x14ac:dyDescent="0.2"/>
    <row r="59" spans="1:61" s="4" customFormat="1" x14ac:dyDescent="0.2"/>
    <row r="60" spans="1:61" s="4" customFormat="1" x14ac:dyDescent="0.2"/>
    <row r="61" spans="1:61" s="4" customFormat="1" x14ac:dyDescent="0.2"/>
    <row r="62" spans="1:61" s="4" customFormat="1" x14ac:dyDescent="0.2"/>
    <row r="63" spans="1:61" s="4" customFormat="1" x14ac:dyDescent="0.2"/>
    <row r="64" spans="1:61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  <row r="442" s="4" customFormat="1" x14ac:dyDescent="0.2"/>
    <row r="443" s="4" customFormat="1" x14ac:dyDescent="0.2"/>
    <row r="444" s="4" customFormat="1" x14ac:dyDescent="0.2"/>
    <row r="445" s="4" customFormat="1" x14ac:dyDescent="0.2"/>
    <row r="446" s="4" customFormat="1" x14ac:dyDescent="0.2"/>
    <row r="447" s="4" customFormat="1" x14ac:dyDescent="0.2"/>
    <row r="448" s="4" customFormat="1" x14ac:dyDescent="0.2"/>
    <row r="449" s="4" customFormat="1" x14ac:dyDescent="0.2"/>
    <row r="450" s="4" customFormat="1" x14ac:dyDescent="0.2"/>
    <row r="451" s="4" customFormat="1" x14ac:dyDescent="0.2"/>
  </sheetData>
  <mergeCells count="1">
    <mergeCell ref="C8:O8"/>
  </mergeCells>
  <pageMargins left="0.7" right="0.7" top="0.75" bottom="0.75" header="0.3" footer="0.3"/>
  <pageSetup scale="86" orientation="portrait" r:id="rId1"/>
  <ignoredErrors>
    <ignoredError sqref="B8" numberStoredAsText="1"/>
    <ignoredError sqref="O14:O19 O22:O23 O30:O31 O33:O35 O26:O27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7169" r:id="rId4">
          <objectPr defaultSize="0" autoPict="0" r:id="rId5">
            <anchor moveWithCells="1" sizeWithCells="1">
              <from>
                <xdr:col>1</xdr:col>
                <xdr:colOff>38100</xdr:colOff>
                <xdr:row>0</xdr:row>
                <xdr:rowOff>38100</xdr:rowOff>
              </from>
              <to>
                <xdr:col>2</xdr:col>
                <xdr:colOff>123825</xdr:colOff>
                <xdr:row>2</xdr:row>
                <xdr:rowOff>104775</xdr:rowOff>
              </to>
            </anchor>
          </objectPr>
        </oleObject>
      </mc:Choice>
      <mc:Fallback>
        <oleObject progId="MSPhotoEd.3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2.01</vt:lpstr>
      <vt:lpstr>2.02</vt:lpstr>
      <vt:lpstr>2.03</vt:lpstr>
      <vt:lpstr>2.04</vt:lpstr>
      <vt:lpstr>2.05</vt:lpstr>
      <vt:lpstr>2.05b</vt:lpstr>
      <vt:lpstr>2.06</vt:lpstr>
      <vt:lpstr>2.07</vt:lpstr>
      <vt:lpstr>'2.01'!Print_Area</vt:lpstr>
      <vt:lpstr>'2.02'!Print_Area</vt:lpstr>
      <vt:lpstr>'2.03'!Print_Area</vt:lpstr>
      <vt:lpstr>'2.04'!Print_Area</vt:lpstr>
      <vt:lpstr>'2.05'!Print_Area</vt:lpstr>
      <vt:lpstr>'2.06'!Print_Area</vt:lpstr>
      <vt:lpstr>'2.07'!Print_Area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2013-08-06T20:45:06Z</dcterms:modified>
</cp:coreProperties>
</file>