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3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685" tabRatio="599" activeTab="0"/>
  </bookViews>
  <sheets>
    <sheet name="Notes" sheetId="1" r:id="rId1"/>
    <sheet name=".01R" sheetId="2" r:id="rId2"/>
    <sheet name=".02R" sheetId="3" r:id="rId3"/>
    <sheet name=".03R" sheetId="4" r:id="rId4"/>
    <sheet name=".04R" sheetId="5" r:id="rId5"/>
    <sheet name=".05" sheetId="6" r:id="rId6"/>
    <sheet name=".06" sheetId="7" r:id="rId7"/>
  </sheets>
  <externalReferences>
    <externalReference r:id="rId10"/>
  </externalReferences>
  <definedNames>
    <definedName name="_xlnm.Print_Area" localSheetId="1">'.01R'!$A$1:$I$97</definedName>
    <definedName name="_xlnm.Print_Area" localSheetId="2">'.02R'!$A$1:$G$63</definedName>
    <definedName name="_xlnm.Print_Area" localSheetId="3">'.03R'!$A$1:$G$70</definedName>
    <definedName name="_xlnm.Print_Area" localSheetId="4">'.04R'!$A$1:$G$61</definedName>
    <definedName name="_xlnm.Print_Area" localSheetId="5">'.05'!$A$2:$H$65</definedName>
    <definedName name="_xlnm.Print_Area" localSheetId="6">'.06'!$A$2:$H$61</definedName>
    <definedName name="_xlnm.Print_Area" localSheetId="0">'Notes'!$A$2:$K$27</definedName>
    <definedName name="Z_025E024F_7CCF_491D_8940_6B8B456CCFDB_.wvu.Rows" localSheetId="1" hidden="1">'.01R'!$14:$32,'.01R'!#REF!,'.01R'!$56:$63</definedName>
    <definedName name="Z_7D65B4C6_DFAF_4E24_ACC8_CC19958B08A6_.wvu.Rows" localSheetId="1" hidden="1">'.01R'!$14:$32</definedName>
    <definedName name="Z_BBF3016F_94A5_4C5F_8E29_9ABD794A71F2_.wvu.Rows" localSheetId="1" hidden="1">'.01R'!$14:$32,'.01R'!#REF!,'.01R'!$56:$63</definedName>
    <definedName name="Z_C3504BD5_E77E_405B_8DFE_5933CA120679_.wvu.Rows" localSheetId="1" hidden="1">'.01R'!$14:$32,'.01R'!#REF!,'.01R'!$56:$63</definedName>
    <definedName name="Z_E6CDCECE_1124_4464_B0B4_352AE3F41392_.wvu.PrintArea" localSheetId="1" hidden="1">'.01R'!$A$1:$H$97</definedName>
    <definedName name="Z_E6CDCECE_1124_4464_B0B4_352AE3F41392_.wvu.Rows" localSheetId="1" hidden="1">'.01R'!$14:$32,'.01R'!#REF!,'.01R'!$56:$63</definedName>
  </definedNames>
  <calcPr fullCalcOnLoad="1"/>
</workbook>
</file>

<file path=xl/sharedStrings.xml><?xml version="1.0" encoding="utf-8"?>
<sst xmlns="http://schemas.openxmlformats.org/spreadsheetml/2006/main" count="198" uniqueCount="163">
  <si>
    <t>Section</t>
  </si>
  <si>
    <t xml:space="preserve"> </t>
  </si>
  <si>
    <t>ALL IMPORTS</t>
  </si>
  <si>
    <t>CONSUMER GOODS</t>
  </si>
  <si>
    <t>CAPITAL GOODS</t>
  </si>
  <si>
    <t>Country</t>
  </si>
  <si>
    <t>Japan</t>
  </si>
  <si>
    <t>United Kingdom</t>
  </si>
  <si>
    <t>Jamaica</t>
  </si>
  <si>
    <t>Switzerland</t>
  </si>
  <si>
    <t>Canada</t>
  </si>
  <si>
    <t>Mexico</t>
  </si>
  <si>
    <t>Other</t>
  </si>
  <si>
    <t>TOTAL IMPORTS</t>
  </si>
  <si>
    <t>New Imports</t>
  </si>
  <si>
    <t>Second-hand Imports</t>
  </si>
  <si>
    <r>
      <t>0</t>
    </r>
    <r>
      <rPr>
        <sz val="10"/>
        <rFont val="Arial"/>
        <family val="0"/>
      </rPr>
      <t xml:space="preserve"> Food &amp; live animals</t>
    </r>
  </si>
  <si>
    <r>
      <t>5</t>
    </r>
    <r>
      <rPr>
        <sz val="10"/>
        <rFont val="Arial"/>
        <family val="0"/>
      </rPr>
      <t xml:space="preserve"> Chemical &amp; related products</t>
    </r>
  </si>
  <si>
    <r>
      <t>ALL IMPORTS</t>
    </r>
    <r>
      <rPr>
        <b/>
        <vertAlign val="superscript"/>
        <sz val="10"/>
        <rFont val="Arial"/>
        <family val="2"/>
      </rPr>
      <t xml:space="preserve"> </t>
    </r>
  </si>
  <si>
    <t>Clothing and footwear</t>
  </si>
  <si>
    <t>INTERMEDIATE GOODS</t>
  </si>
  <si>
    <t>Total</t>
  </si>
  <si>
    <t>Construction</t>
  </si>
  <si>
    <t>Others</t>
  </si>
  <si>
    <t xml:space="preserve">  Other</t>
  </si>
  <si>
    <r>
      <t>3</t>
    </r>
    <r>
      <rPr>
        <sz val="10"/>
        <rFont val="Arial"/>
        <family val="0"/>
      </rPr>
      <t xml:space="preserve"> Petroleum Products and Gas</t>
    </r>
  </si>
  <si>
    <t>Cuba</t>
  </si>
  <si>
    <t>Germany</t>
  </si>
  <si>
    <t>Notes:</t>
  </si>
  <si>
    <t>CI$ millions</t>
  </si>
  <si>
    <t xml:space="preserve"> Imports</t>
  </si>
  <si>
    <t>Yr/Yr %</t>
  </si>
  <si>
    <t>(CIF)</t>
  </si>
  <si>
    <t>change</t>
  </si>
  <si>
    <t>(FOB)</t>
  </si>
  <si>
    <t>of Trade</t>
  </si>
  <si>
    <t>..</t>
  </si>
  <si>
    <t>1996</t>
  </si>
  <si>
    <t>1997</t>
  </si>
  <si>
    <t>1998</t>
  </si>
  <si>
    <t>1999</t>
  </si>
  <si>
    <t>2000</t>
  </si>
  <si>
    <t>2001</t>
  </si>
  <si>
    <t>2002</t>
  </si>
  <si>
    <t>2005</t>
  </si>
  <si>
    <t>2006</t>
  </si>
  <si>
    <t>2007</t>
  </si>
  <si>
    <t xml:space="preserve">1. Export figures include migrants' cars and personal effects.   </t>
  </si>
  <si>
    <t>2. The Balance of Trade will always reflect a negative balance because  the Cayman  Islands</t>
  </si>
  <si>
    <t xml:space="preserve"> imports virtually everything. The defecit is usually covered by invisible trade in the Banking and</t>
  </si>
  <si>
    <t>Tourism Sectors.</t>
  </si>
  <si>
    <r>
      <t>1976</t>
    </r>
    <r>
      <rPr>
        <vertAlign val="superscript"/>
        <sz val="10"/>
        <rFont val="Arial"/>
        <family val="2"/>
      </rPr>
      <t>3</t>
    </r>
  </si>
  <si>
    <r>
      <t>1977</t>
    </r>
    <r>
      <rPr>
        <vertAlign val="superscript"/>
        <sz val="10"/>
        <rFont val="Arial"/>
        <family val="2"/>
      </rPr>
      <t>3</t>
    </r>
  </si>
  <si>
    <r>
      <t>1978</t>
    </r>
    <r>
      <rPr>
        <vertAlign val="superscript"/>
        <sz val="10"/>
        <rFont val="Arial"/>
        <family val="2"/>
      </rPr>
      <t>3</t>
    </r>
  </si>
  <si>
    <r>
      <t>1979</t>
    </r>
    <r>
      <rPr>
        <vertAlign val="superscript"/>
        <sz val="10"/>
        <rFont val="Arial"/>
        <family val="2"/>
      </rPr>
      <t>3</t>
    </r>
  </si>
  <si>
    <r>
      <t>1982</t>
    </r>
    <r>
      <rPr>
        <vertAlign val="superscript"/>
        <sz val="10"/>
        <rFont val="Arial"/>
        <family val="2"/>
      </rPr>
      <t>3</t>
    </r>
  </si>
  <si>
    <r>
      <t>1983</t>
    </r>
    <r>
      <rPr>
        <vertAlign val="superscript"/>
        <sz val="10"/>
        <rFont val="Arial"/>
        <family val="2"/>
      </rPr>
      <t>3</t>
    </r>
  </si>
  <si>
    <r>
      <t>1984</t>
    </r>
    <r>
      <rPr>
        <vertAlign val="superscript"/>
        <sz val="10"/>
        <rFont val="Arial"/>
        <family val="2"/>
      </rPr>
      <t>3</t>
    </r>
  </si>
  <si>
    <t xml:space="preserve">                                                          CI$ millions</t>
  </si>
  <si>
    <t>Food and Beverages</t>
  </si>
  <si>
    <t xml:space="preserve">Others </t>
  </si>
  <si>
    <t xml:space="preserve">Transportation </t>
  </si>
  <si>
    <t xml:space="preserve">  Total</t>
  </si>
  <si>
    <t xml:space="preserve">  Food and Beverages</t>
  </si>
  <si>
    <t xml:space="preserve">  Clothing and footwear</t>
  </si>
  <si>
    <t xml:space="preserve">  Construction</t>
  </si>
  <si>
    <t xml:space="preserve">  Others </t>
  </si>
  <si>
    <t xml:space="preserve">  Transportation </t>
  </si>
  <si>
    <t xml:space="preserve">  Others</t>
  </si>
  <si>
    <r>
      <t>1</t>
    </r>
    <r>
      <rPr>
        <sz val="10"/>
        <rFont val="Arial"/>
        <family val="0"/>
      </rPr>
      <t xml:space="preserve"> Beverages &amp; Tobacco</t>
    </r>
  </si>
  <si>
    <r>
      <t>2</t>
    </r>
    <r>
      <rPr>
        <sz val="10"/>
        <rFont val="Arial"/>
        <family val="0"/>
      </rPr>
      <t xml:space="preserve"> Crude Materials</t>
    </r>
  </si>
  <si>
    <r>
      <t>4</t>
    </r>
    <r>
      <rPr>
        <sz val="10"/>
        <rFont val="Arial"/>
        <family val="0"/>
      </rPr>
      <t xml:space="preserve"> Animal &amp; Vegetable Oils,</t>
    </r>
  </si>
  <si>
    <t xml:space="preserve">   Fats and Waxes</t>
  </si>
  <si>
    <r>
      <t>6</t>
    </r>
    <r>
      <rPr>
        <sz val="10"/>
        <rFont val="Arial"/>
        <family val="0"/>
      </rPr>
      <t xml:space="preserve"> Manufactured Goods</t>
    </r>
  </si>
  <si>
    <t xml:space="preserve">   Classified Chiefly</t>
  </si>
  <si>
    <t xml:space="preserve">   by Materials</t>
  </si>
  <si>
    <r>
      <t>7</t>
    </r>
    <r>
      <rPr>
        <sz val="10"/>
        <rFont val="Arial"/>
        <family val="0"/>
      </rPr>
      <t xml:space="preserve"> Machinery &amp; Transport equipt.</t>
    </r>
  </si>
  <si>
    <r>
      <t>8</t>
    </r>
    <r>
      <rPr>
        <sz val="10"/>
        <rFont val="Arial"/>
        <family val="0"/>
      </rPr>
      <t xml:space="preserve"> Miscellaneous Manufactured</t>
    </r>
  </si>
  <si>
    <t xml:space="preserve">  Articles</t>
  </si>
  <si>
    <t xml:space="preserve">   Not classified elsewhere</t>
  </si>
  <si>
    <r>
      <t xml:space="preserve">(CI$000's), </t>
    </r>
    <r>
      <rPr>
        <i/>
        <sz val="10"/>
        <rFont val="Arial"/>
        <family val="2"/>
      </rPr>
      <t>percent of total</t>
    </r>
  </si>
  <si>
    <t>CATEGORY</t>
  </si>
  <si>
    <t>Year</t>
  </si>
  <si>
    <r>
      <t>9</t>
    </r>
    <r>
      <rPr>
        <sz val="10"/>
        <rFont val="Arial"/>
        <family val="0"/>
      </rPr>
      <t xml:space="preserve"> Commodities &amp; Transactions</t>
    </r>
    <r>
      <rPr>
        <vertAlign val="superscript"/>
        <sz val="10"/>
        <rFont val="Arial"/>
        <family val="2"/>
      </rPr>
      <t xml:space="preserve"> </t>
    </r>
  </si>
  <si>
    <t>Exports</t>
  </si>
  <si>
    <t>2003</t>
  </si>
  <si>
    <t>2004</t>
  </si>
  <si>
    <r>
      <t>Balance</t>
    </r>
    <r>
      <rPr>
        <b/>
        <vertAlign val="superscript"/>
        <sz val="10"/>
        <rFont val="Arial"/>
        <family val="0"/>
      </rPr>
      <t xml:space="preserve">  </t>
    </r>
    <r>
      <rPr>
        <b/>
        <sz val="10"/>
        <rFont val="Arial"/>
        <family val="0"/>
      </rPr>
      <t xml:space="preserve"> </t>
    </r>
  </si>
  <si>
    <t>Cars</t>
  </si>
  <si>
    <t>Trucks</t>
  </si>
  <si>
    <t>Buses</t>
  </si>
  <si>
    <t>Motor Cycles</t>
  </si>
  <si>
    <t>Special Vehicles</t>
  </si>
  <si>
    <t>Trailers</t>
  </si>
  <si>
    <t>Percent</t>
  </si>
  <si>
    <t>Source:  Customs Department and Economics and Statistics Office</t>
  </si>
  <si>
    <t>Source: Customs Department and Economics and Statistics Office</t>
  </si>
  <si>
    <t>and include domestic exports and re-exports.</t>
  </si>
  <si>
    <t>FUEL&amp; LUBRICANTS</t>
  </si>
  <si>
    <t>Source: Customs Department &amp; Vehicle and Drivers' Licensing Department</t>
  </si>
  <si>
    <t xml:space="preserve">The Economics and Statistics Office (ESO) reviews and edits the data obtained from the Customs Department.  These are then supplemented or verified by other trade data from the United States Bureau of Census, and the statistical offices of the United Kingdom and Jamaica. The data is then converted into the United Nations Standard of International Trade Classification (SITC revision 3).  Hence, the main task for ESO is to compile and check the credibility of the data, and more importantly, classify them into tables that can be useful for analysis. </t>
  </si>
  <si>
    <t xml:space="preserve">The foreign trade statistics tables in this chapter cover only merchandise (visible) trade.  Trade in services (tourism, financial services, etc) is not covered here.  However, the expansion of the foreign trade statistics to include trade in services statistics is one of the medium term objectives of the ESO.     </t>
  </si>
  <si>
    <t>STATISTICAL COMPENDIUM 2009</t>
  </si>
  <si>
    <t>Imports by Broad Economic Category, 2005 -  2009</t>
  </si>
  <si>
    <t>Imported Motor Vehicles, Inspected and Licensed, 2005 -  2009</t>
  </si>
  <si>
    <t>Imports, Exports and Balance of Merchandise Trade, 1993 - 2009</t>
  </si>
  <si>
    <t>Total new imports</t>
  </si>
  <si>
    <t>Total second-hand</t>
  </si>
  <si>
    <t>Total vehicle imports</t>
  </si>
  <si>
    <t>Imports by SITC Sections, 2005 -  2009</t>
  </si>
  <si>
    <t xml:space="preserve">The export figures were compiled from imports data from the US Census Bureau, the UK Trade information </t>
  </si>
  <si>
    <t>website and the Jamaica Statistics Office.</t>
  </si>
  <si>
    <r>
      <t>United States</t>
    </r>
    <r>
      <rPr>
        <vertAlign val="superscript"/>
        <sz val="11"/>
        <rFont val="Arial"/>
        <family val="0"/>
      </rPr>
      <t>1</t>
    </r>
  </si>
  <si>
    <r>
      <t>Netherlands Antilles</t>
    </r>
    <r>
      <rPr>
        <vertAlign val="superscript"/>
        <sz val="11"/>
        <rFont val="Arial"/>
        <family val="0"/>
      </rPr>
      <t>2</t>
    </r>
  </si>
  <si>
    <r>
      <t xml:space="preserve">Other </t>
    </r>
    <r>
      <rPr>
        <vertAlign val="superscript"/>
        <sz val="11"/>
        <rFont val="Arial"/>
        <family val="0"/>
      </rPr>
      <t>3</t>
    </r>
  </si>
  <si>
    <t>R</t>
  </si>
  <si>
    <t>FOREIGN TRADE STATISTICS REPORT 2009</t>
  </si>
  <si>
    <t xml:space="preserve">Import figures from the USA tend to be overstated  while those from other countries tend to be </t>
  </si>
  <si>
    <t>underestimated, due to the shipment of Cayman Islands bound imports through Florida.</t>
  </si>
  <si>
    <t>although some come from elsewhere (eg. United States &amp; Trinidad and Tobago).</t>
  </si>
  <si>
    <t xml:space="preserve">The  figures for other countries were taken from the customs database and could be </t>
  </si>
  <si>
    <t>overstated due to misclassification of country codes.</t>
  </si>
  <si>
    <r>
      <t>(CI$ million),</t>
    </r>
    <r>
      <rPr>
        <i/>
        <sz val="10"/>
        <rFont val="Arial"/>
        <family val="2"/>
      </rPr>
      <t xml:space="preserve"> percent of total</t>
    </r>
  </si>
  <si>
    <t>($'Million)</t>
  </si>
  <si>
    <t>Credit</t>
  </si>
  <si>
    <t>Debit</t>
  </si>
  <si>
    <t>Net</t>
  </si>
  <si>
    <t>I. CURRENT ACCOUNT</t>
  </si>
  <si>
    <t>GOODS AND SERVICES</t>
  </si>
  <si>
    <t>A. GOODS</t>
  </si>
  <si>
    <t>General merchandise</t>
  </si>
  <si>
    <t>Goods procured in ports by carriers</t>
  </si>
  <si>
    <t>B. SERVICES</t>
  </si>
  <si>
    <t>Transportation</t>
  </si>
  <si>
    <t>Sea transport</t>
  </si>
  <si>
    <t>Air transport</t>
  </si>
  <si>
    <t>Other supporting and auxilliary transport services</t>
  </si>
  <si>
    <t>Travel</t>
  </si>
  <si>
    <t>Insurance services</t>
  </si>
  <si>
    <t>Financial services</t>
  </si>
  <si>
    <t>Other business services</t>
  </si>
  <si>
    <t>Government services, n.i.e.</t>
  </si>
  <si>
    <t>II. INCOME</t>
  </si>
  <si>
    <t>Direct investment</t>
  </si>
  <si>
    <t>Portfolio investment</t>
  </si>
  <si>
    <t>Other investments</t>
  </si>
  <si>
    <t>III CURRENT TRANSFERS</t>
  </si>
  <si>
    <t>Source: Economics and Statistics Office</t>
  </si>
  <si>
    <r>
      <t xml:space="preserve">1. </t>
    </r>
    <r>
      <rPr>
        <sz val="10"/>
        <color indexed="8"/>
        <rFont val="Arial"/>
        <family val="2"/>
      </rPr>
      <t>Compensation of employees including border, seasonal, and other workers</t>
    </r>
  </si>
  <si>
    <r>
      <t>2.</t>
    </r>
    <r>
      <rPr>
        <sz val="10"/>
        <color indexed="8"/>
        <rFont val="Arial"/>
        <family val="2"/>
      </rPr>
      <t xml:space="preserve"> Investment Income</t>
    </r>
  </si>
  <si>
    <t>The Cayman Islands Current Account BOP, 2006 - 2007</t>
  </si>
  <si>
    <t>The foreign trade statistics comprise imports of goods to and the exports of goods from the Cayman Islands. The trade statistics are compiled mainly from the computerized records maintained by the Customs Department.  These records are derived from the documents submitted by all traders (importers, exporters and agents) who are required to record the statistical codes (which are based on the Cayman Islands Tariff Code (CITC)), and the value and quantity of the goods imported or exported. In keeping with international standards, exports are recorded at ‘free on board” (f.o.b) while imports are recorded at cost, insurance and freight (c.i.f).</t>
  </si>
  <si>
    <t>*SITC (Standard International Trade Classification)</t>
  </si>
  <si>
    <t xml:space="preserve">Most of the oil imported from Curacao, Netherlands Antilles originate from Venezuela,  </t>
  </si>
  <si>
    <t>Imports By Major Countries Of Origin, 2005 - 2009</t>
  </si>
  <si>
    <t>Exports for 1998-2000 are estimated. Export figures for 2003-2008 are based on new data from US, Jamiaca and UK</t>
  </si>
  <si>
    <t>Sections 8 and  9 could be grossly overstated due to improper tariff classification</t>
  </si>
  <si>
    <t xml:space="preserve">The balance of payments (BOP) is a system of accounts that measure the economic transactions of a country’s residents against the residents of the rest of the world. Along with the System of National Accounts, this is used universally in evaluating the economic performance of countries and jurisdictions using accepted international standards issued by the International Monetary Fund. </t>
  </si>
  <si>
    <t>In 2007, the Economics and Statistics office (ESO) as part of its strategic plan to expand its economic statistics, undertook a project to develop the BOP in stages. The first stage was the compilation of the Current Account.</t>
  </si>
  <si>
    <t>The current account records transactions covering inflows and outflows of goods and services, investment income and current transfers.  The sum of the balances from these types of transactions determines whether the Cayman Islands current account is in surplus or deficit.</t>
  </si>
  <si>
    <t>A current account deficit indicates the extent to which Cayman Islands is drawing on the resources of the world for current consumption and investment; while a surplus  will show the extent to which Cayman Islands is providing resources to the rest of the world in terms of capital and financial flows.</t>
  </si>
  <si>
    <t xml:space="preserve">  Foreign Trade and Balance of Payments</t>
  </si>
  <si>
    <t>The high imports figure in 2005 is due to reconstruction after Hurricane Ivan in 2004.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</si>
</sst>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 #\ \-"/>
    <numFmt numFmtId="166" formatCode="_(* #,##0.0_);_(* \(#,##0.0\);_(* &quot;-&quot;??_);_(@_)"/>
    <numFmt numFmtId="167" formatCode="\(0.0\)"/>
    <numFmt numFmtId="168" formatCode="_(* #,##0_);_(* \(#,##0\);_(* &quot;-&quot;??_);_(@_)"/>
    <numFmt numFmtId="169" formatCode="0.0"/>
    <numFmt numFmtId="170" formatCode="0.0%"/>
    <numFmt numFmtId="171" formatCode="0."/>
    <numFmt numFmtId="172" formatCode="_-* #,##0_-;\-* #,##0_-;_-* &quot;-&quot;??_-;_-@_-"/>
    <numFmt numFmtId="173" formatCode="_(* #,##0.0_);_(* \(#,##0.0\);_(* &quot;-&quot;?_);_(@_)"/>
    <numFmt numFmtId="174" formatCode="#,##0.0_);\(#,##0.0\)"/>
    <numFmt numFmtId="175" formatCode="#,##0.0"/>
    <numFmt numFmtId="176" formatCode="_(* #,##0.000_);_(* \(#,##0.000\);_(* &quot;-&quot;??_);_(@_)"/>
    <numFmt numFmtId="177" formatCode="_-* #,##0.0_-;\-* #,##0.0_-;_-* &quot;-&quot;??_-;_-@_-"/>
  </numFmts>
  <fonts count="61">
    <font>
      <sz val="10"/>
      <name val="Arial"/>
      <family val="0"/>
    </font>
    <font>
      <b/>
      <sz val="10"/>
      <name val="Arial"/>
      <family val="0"/>
    </font>
    <font>
      <i/>
      <sz val="10"/>
      <name val="Arial"/>
      <family val="0"/>
    </font>
    <font>
      <b/>
      <i/>
      <sz val="10"/>
      <name val="Arial"/>
      <family val="0"/>
    </font>
    <font>
      <b/>
      <sz val="12"/>
      <name val="Arial"/>
      <family val="0"/>
    </font>
    <font>
      <vertAlign val="superscript"/>
      <sz val="10"/>
      <name val="Arial"/>
      <family val="2"/>
    </font>
    <font>
      <b/>
      <vertAlign val="superscript"/>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10"/>
      <color indexed="16"/>
      <name val="Arial"/>
      <family val="2"/>
    </font>
    <font>
      <sz val="10"/>
      <color indexed="12"/>
      <name val="Arial"/>
      <family val="2"/>
    </font>
    <font>
      <sz val="11"/>
      <name val="Arial"/>
      <family val="0"/>
    </font>
    <font>
      <b/>
      <sz val="11"/>
      <color indexed="16"/>
      <name val="Book Antiqua"/>
      <family val="1"/>
    </font>
    <font>
      <sz val="10"/>
      <name val="Times New Roman"/>
      <family val="1"/>
    </font>
    <font>
      <b/>
      <sz val="10"/>
      <name val="Times New Roman"/>
      <family val="1"/>
    </font>
    <font>
      <b/>
      <sz val="11"/>
      <name val="Arial"/>
      <family val="0"/>
    </font>
    <font>
      <b/>
      <sz val="11"/>
      <name val="Book Antiqua"/>
      <family val="1"/>
    </font>
    <font>
      <vertAlign val="superscript"/>
      <sz val="11"/>
      <name val="Arial"/>
      <family val="0"/>
    </font>
    <font>
      <i/>
      <sz val="11"/>
      <name val="Arial"/>
      <family val="0"/>
    </font>
    <font>
      <sz val="11"/>
      <color indexed="12"/>
      <name val="Arial"/>
      <family val="0"/>
    </font>
    <font>
      <vertAlign val="superscript"/>
      <sz val="9"/>
      <name val="Arial"/>
      <family val="2"/>
    </font>
    <font>
      <sz val="10"/>
      <color indexed="8"/>
      <name val="Arial"/>
      <family val="2"/>
    </font>
    <font>
      <b/>
      <sz val="10"/>
      <color indexed="8"/>
      <name val="Arial"/>
      <family val="2"/>
    </font>
    <font>
      <sz val="11"/>
      <name val="Times New Roman"/>
      <family val="1"/>
    </font>
    <font>
      <b/>
      <sz val="11"/>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00">
    <xf numFmtId="0" fontId="0" fillId="0" borderId="0" xfId="0" applyAlignment="1">
      <alignment/>
    </xf>
    <xf numFmtId="0" fontId="0" fillId="0" borderId="10" xfId="0" applyBorder="1" applyAlignment="1">
      <alignment/>
    </xf>
    <xf numFmtId="0" fontId="1" fillId="0" borderId="0" xfId="0" applyFont="1" applyAlignment="1">
      <alignment/>
    </xf>
    <xf numFmtId="0" fontId="5" fillId="0" borderId="0" xfId="0" applyFont="1" applyAlignment="1">
      <alignment horizontal="center" vertical="center"/>
    </xf>
    <xf numFmtId="0" fontId="0" fillId="0" borderId="0" xfId="0" applyAlignment="1">
      <alignment horizontal="centerContinuous"/>
    </xf>
    <xf numFmtId="0" fontId="4" fillId="0" borderId="0" xfId="0" applyFont="1" applyAlignment="1">
      <alignment horizontal="centerContinuous"/>
    </xf>
    <xf numFmtId="0" fontId="1" fillId="0" borderId="11" xfId="0" applyFont="1" applyBorder="1" applyAlignment="1">
      <alignment/>
    </xf>
    <xf numFmtId="168" fontId="0" fillId="0" borderId="0" xfId="42" applyNumberFormat="1" applyFont="1" applyAlignment="1">
      <alignment/>
    </xf>
    <xf numFmtId="169" fontId="0" fillId="0" borderId="0" xfId="0" applyNumberFormat="1" applyAlignment="1">
      <alignment/>
    </xf>
    <xf numFmtId="0" fontId="0" fillId="0" borderId="0" xfId="0" applyFill="1" applyBorder="1" applyAlignment="1">
      <alignment horizontal="left"/>
    </xf>
    <xf numFmtId="0" fontId="0" fillId="0" borderId="0" xfId="0" applyAlignment="1">
      <alignment horizontal="right"/>
    </xf>
    <xf numFmtId="0" fontId="1" fillId="0" borderId="0" xfId="0" applyFont="1" applyFill="1" applyBorder="1" applyAlignment="1">
      <alignment horizontal="left"/>
    </xf>
    <xf numFmtId="0" fontId="0" fillId="0" borderId="0" xfId="0" applyBorder="1" applyAlignment="1">
      <alignment/>
    </xf>
    <xf numFmtId="168" fontId="1" fillId="0" borderId="0" xfId="42" applyNumberFormat="1" applyFont="1" applyAlignment="1">
      <alignment/>
    </xf>
    <xf numFmtId="168" fontId="0" fillId="0" borderId="0" xfId="0" applyNumberFormat="1" applyAlignment="1">
      <alignment/>
    </xf>
    <xf numFmtId="0" fontId="1" fillId="0" borderId="11" xfId="0" applyFont="1" applyBorder="1" applyAlignment="1">
      <alignment horizontal="right"/>
    </xf>
    <xf numFmtId="0" fontId="1" fillId="0" borderId="11" xfId="0" applyFont="1" applyBorder="1" applyAlignment="1">
      <alignment horizontal="right"/>
    </xf>
    <xf numFmtId="0" fontId="1" fillId="0" borderId="11" xfId="0" applyFont="1" applyBorder="1" applyAlignment="1">
      <alignment/>
    </xf>
    <xf numFmtId="168" fontId="1" fillId="0" borderId="0" xfId="42" applyNumberFormat="1" applyFont="1" applyFill="1" applyBorder="1" applyAlignment="1">
      <alignment/>
    </xf>
    <xf numFmtId="3" fontId="0" fillId="0" borderId="0" xfId="0" applyNumberFormat="1" applyFont="1" applyAlignment="1">
      <alignment/>
    </xf>
    <xf numFmtId="0" fontId="1" fillId="0" borderId="0" xfId="0" applyFont="1" applyAlignment="1">
      <alignment/>
    </xf>
    <xf numFmtId="0" fontId="0" fillId="0" borderId="0" xfId="0" applyFont="1" applyAlignment="1">
      <alignment/>
    </xf>
    <xf numFmtId="0" fontId="1" fillId="0" borderId="0" xfId="0" applyFont="1" applyBorder="1" applyAlignment="1">
      <alignment/>
    </xf>
    <xf numFmtId="170" fontId="2" fillId="0" borderId="0" xfId="60" applyNumberFormat="1" applyFont="1" applyAlignment="1">
      <alignment/>
    </xf>
    <xf numFmtId="165" fontId="0" fillId="0" borderId="0" xfId="0" applyNumberFormat="1" applyAlignment="1">
      <alignment horizontal="center"/>
    </xf>
    <xf numFmtId="0" fontId="0" fillId="0" borderId="0" xfId="0" applyFill="1" applyBorder="1" applyAlignment="1">
      <alignment/>
    </xf>
    <xf numFmtId="0" fontId="0" fillId="0" borderId="11" xfId="0" applyBorder="1" applyAlignment="1">
      <alignment/>
    </xf>
    <xf numFmtId="0" fontId="1" fillId="0" borderId="11" xfId="0" applyFont="1" applyFill="1" applyBorder="1" applyAlignment="1">
      <alignment horizontal="right"/>
    </xf>
    <xf numFmtId="168" fontId="1" fillId="0" borderId="0" xfId="42" applyNumberFormat="1" applyFont="1" applyAlignment="1">
      <alignment/>
    </xf>
    <xf numFmtId="0" fontId="0" fillId="33" borderId="0" xfId="0" applyFill="1" applyAlignment="1">
      <alignment/>
    </xf>
    <xf numFmtId="0" fontId="0" fillId="33" borderId="0" xfId="0" applyFill="1" applyAlignment="1">
      <alignment horizontal="centerContinuous"/>
    </xf>
    <xf numFmtId="0" fontId="0" fillId="0" borderId="0" xfId="0" applyAlignment="1">
      <alignment horizontal="left"/>
    </xf>
    <xf numFmtId="0" fontId="0" fillId="0" borderId="0" xfId="0" applyFill="1" applyAlignment="1">
      <alignment/>
    </xf>
    <xf numFmtId="0" fontId="0" fillId="0" borderId="0" xfId="0"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horizontal="right"/>
    </xf>
    <xf numFmtId="0" fontId="13" fillId="33" borderId="0" xfId="0" applyFont="1" applyFill="1" applyAlignment="1">
      <alignment/>
    </xf>
    <xf numFmtId="0" fontId="13" fillId="0" borderId="0" xfId="0" applyFont="1" applyFill="1" applyAlignment="1">
      <alignment/>
    </xf>
    <xf numFmtId="1" fontId="0" fillId="0" borderId="0" xfId="0" applyNumberFormat="1" applyAlignment="1">
      <alignment/>
    </xf>
    <xf numFmtId="169" fontId="0" fillId="0" borderId="0" xfId="0" applyNumberFormat="1" applyBorder="1" applyAlignment="1">
      <alignment/>
    </xf>
    <xf numFmtId="0" fontId="1" fillId="0" borderId="0" xfId="0" applyFont="1" applyAlignment="1">
      <alignment horizontal="right"/>
    </xf>
    <xf numFmtId="0" fontId="1" fillId="0" borderId="10" xfId="0" applyFont="1" applyBorder="1" applyAlignment="1">
      <alignment horizontal="right"/>
    </xf>
    <xf numFmtId="49" fontId="0" fillId="0" borderId="0" xfId="0" applyNumberFormat="1" applyAlignment="1">
      <alignment/>
    </xf>
    <xf numFmtId="49" fontId="0" fillId="0" borderId="0" xfId="0" applyNumberFormat="1" applyFont="1" applyAlignment="1">
      <alignment/>
    </xf>
    <xf numFmtId="0" fontId="5" fillId="0" borderId="0" xfId="0" applyFont="1" applyAlignment="1">
      <alignment horizontal="right" vertical="center"/>
    </xf>
    <xf numFmtId="0" fontId="5"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xf>
    <xf numFmtId="0" fontId="16" fillId="0" borderId="0" xfId="0" applyFont="1" applyAlignment="1">
      <alignment/>
    </xf>
    <xf numFmtId="169" fontId="15" fillId="0" borderId="0" xfId="0" applyNumberFormat="1" applyFont="1" applyAlignment="1">
      <alignment/>
    </xf>
    <xf numFmtId="1" fontId="15" fillId="0" borderId="0" xfId="0" applyNumberFormat="1" applyFont="1" applyBorder="1" applyAlignment="1">
      <alignment/>
    </xf>
    <xf numFmtId="168" fontId="0" fillId="0" borderId="0" xfId="44" applyNumberFormat="1" applyFont="1" applyAlignment="1">
      <alignment/>
    </xf>
    <xf numFmtId="3" fontId="1" fillId="0" borderId="0" xfId="44" applyNumberFormat="1" applyFont="1" applyAlignment="1">
      <alignment/>
    </xf>
    <xf numFmtId="0" fontId="17" fillId="0" borderId="0" xfId="0" applyFont="1" applyAlignment="1">
      <alignment/>
    </xf>
    <xf numFmtId="0" fontId="0" fillId="0" borderId="0" xfId="0" applyBorder="1" applyAlignment="1">
      <alignment/>
    </xf>
    <xf numFmtId="0" fontId="0" fillId="0" borderId="12" xfId="0" applyBorder="1" applyAlignment="1">
      <alignment/>
    </xf>
    <xf numFmtId="174" fontId="0" fillId="0" borderId="0" xfId="0" applyNumberFormat="1" applyAlignment="1">
      <alignment/>
    </xf>
    <xf numFmtId="174" fontId="0" fillId="0" borderId="0" xfId="0" applyNumberFormat="1" applyBorder="1" applyAlignment="1">
      <alignment/>
    </xf>
    <xf numFmtId="0" fontId="2" fillId="0" borderId="0" xfId="0" applyFont="1" applyAlignment="1">
      <alignment/>
    </xf>
    <xf numFmtId="0" fontId="0" fillId="0" borderId="0" xfId="0" applyFont="1" applyBorder="1" applyAlignment="1">
      <alignment/>
    </xf>
    <xf numFmtId="0" fontId="1" fillId="0" borderId="0" xfId="0" applyFont="1" applyAlignment="1">
      <alignment horizontal="left" indent="1"/>
    </xf>
    <xf numFmtId="0" fontId="0" fillId="0" borderId="0" xfId="0" applyFont="1" applyAlignment="1">
      <alignment horizontal="left" indent="1"/>
    </xf>
    <xf numFmtId="174" fontId="1" fillId="0" borderId="0" xfId="44" applyNumberFormat="1" applyFont="1" applyAlignment="1">
      <alignment horizontal="right"/>
    </xf>
    <xf numFmtId="174" fontId="0" fillId="0" borderId="0" xfId="0" applyNumberFormat="1" applyFont="1" applyAlignment="1">
      <alignment/>
    </xf>
    <xf numFmtId="174" fontId="0" fillId="0" borderId="0" xfId="44" applyNumberFormat="1" applyFont="1" applyAlignment="1">
      <alignment/>
    </xf>
    <xf numFmtId="174" fontId="1" fillId="0" borderId="0" xfId="44" applyNumberFormat="1" applyFont="1" applyAlignment="1">
      <alignment/>
    </xf>
    <xf numFmtId="174" fontId="1" fillId="0" borderId="13" xfId="44" applyNumberFormat="1" applyFont="1" applyBorder="1" applyAlignment="1">
      <alignment/>
    </xf>
    <xf numFmtId="174" fontId="0" fillId="0" borderId="0" xfId="44" applyNumberFormat="1" applyFont="1" applyBorder="1" applyAlignment="1">
      <alignment/>
    </xf>
    <xf numFmtId="174" fontId="0" fillId="0" borderId="10" xfId="44" applyNumberFormat="1" applyFont="1" applyBorder="1" applyAlignment="1">
      <alignment/>
    </xf>
    <xf numFmtId="174" fontId="1" fillId="0" borderId="13" xfId="44" applyNumberFormat="1" applyFont="1" applyBorder="1" applyAlignment="1">
      <alignment/>
    </xf>
    <xf numFmtId="3" fontId="1" fillId="0" borderId="0" xfId="44" applyNumberFormat="1" applyFont="1" applyFill="1" applyAlignment="1">
      <alignment/>
    </xf>
    <xf numFmtId="174" fontId="12" fillId="0" borderId="0" xfId="44" applyNumberFormat="1" applyFont="1" applyBorder="1" applyAlignment="1">
      <alignment/>
    </xf>
    <xf numFmtId="0" fontId="1" fillId="0" borderId="0" xfId="0" applyFont="1" applyBorder="1" applyAlignment="1">
      <alignment horizontal="right"/>
    </xf>
    <xf numFmtId="174" fontId="2" fillId="0" borderId="10" xfId="0" applyNumberFormat="1" applyFont="1" applyBorder="1" applyAlignment="1">
      <alignment horizontal="right"/>
    </xf>
    <xf numFmtId="174" fontId="1" fillId="0" borderId="0" xfId="0" applyNumberFormat="1" applyFont="1" applyAlignment="1">
      <alignment/>
    </xf>
    <xf numFmtId="0" fontId="18" fillId="0" borderId="0" xfId="0" applyFont="1" applyAlignment="1">
      <alignment horizontal="right"/>
    </xf>
    <xf numFmtId="174" fontId="1" fillId="0" borderId="13" xfId="44" applyNumberFormat="1" applyFont="1" applyFill="1" applyBorder="1" applyAlignment="1">
      <alignment/>
    </xf>
    <xf numFmtId="49" fontId="0" fillId="0" borderId="0" xfId="0" applyNumberFormat="1" applyAlignment="1">
      <alignment horizontal="right"/>
    </xf>
    <xf numFmtId="49" fontId="0" fillId="0" borderId="0" xfId="0" applyNumberFormat="1" applyBorder="1" applyAlignment="1">
      <alignment horizontal="right"/>
    </xf>
    <xf numFmtId="0" fontId="1" fillId="0" borderId="0" xfId="0" applyFont="1" applyAlignment="1">
      <alignment horizontal="right"/>
    </xf>
    <xf numFmtId="0" fontId="4" fillId="0" borderId="0" xfId="0" applyFont="1" applyAlignment="1">
      <alignment horizontal="left"/>
    </xf>
    <xf numFmtId="0" fontId="0" fillId="0" borderId="0" xfId="0" applyAlignment="1">
      <alignment horizontal="center"/>
    </xf>
    <xf numFmtId="49" fontId="0" fillId="0" borderId="0" xfId="0" applyNumberFormat="1" applyAlignment="1">
      <alignment horizontal="center"/>
    </xf>
    <xf numFmtId="49" fontId="0" fillId="0" borderId="0" xfId="0" applyNumberFormat="1" applyBorder="1" applyAlignment="1">
      <alignment horizontal="center"/>
    </xf>
    <xf numFmtId="0" fontId="0" fillId="0" borderId="10" xfId="0" applyBorder="1" applyAlignment="1">
      <alignment horizontal="right"/>
    </xf>
    <xf numFmtId="0" fontId="2" fillId="0" borderId="10" xfId="0" applyFont="1" applyFill="1" applyBorder="1" applyAlignment="1">
      <alignment horizontal="right"/>
    </xf>
    <xf numFmtId="0" fontId="15" fillId="0" borderId="10" xfId="0" applyFont="1" applyBorder="1" applyAlignment="1">
      <alignment/>
    </xf>
    <xf numFmtId="37" fontId="0" fillId="0" borderId="0" xfId="44" applyNumberFormat="1" applyFont="1" applyAlignment="1">
      <alignment/>
    </xf>
    <xf numFmtId="168" fontId="0" fillId="0" borderId="0" xfId="42" applyNumberFormat="1" applyAlignment="1">
      <alignment/>
    </xf>
    <xf numFmtId="37" fontId="1" fillId="0" borderId="13" xfId="0" applyNumberFormat="1" applyFont="1" applyBorder="1" applyAlignment="1">
      <alignment/>
    </xf>
    <xf numFmtId="0" fontId="4" fillId="0" borderId="0" xfId="0" applyFont="1" applyAlignment="1">
      <alignment horizontal="center"/>
    </xf>
    <xf numFmtId="0" fontId="13" fillId="0" borderId="0" xfId="0" applyFont="1" applyAlignment="1">
      <alignment/>
    </xf>
    <xf numFmtId="0" fontId="13" fillId="0" borderId="0" xfId="0" applyFont="1" applyFill="1" applyBorder="1" applyAlignment="1">
      <alignment horizontal="left"/>
    </xf>
    <xf numFmtId="168" fontId="13" fillId="0" borderId="0" xfId="42" applyNumberFormat="1" applyFont="1" applyAlignment="1">
      <alignment/>
    </xf>
    <xf numFmtId="169" fontId="0" fillId="0" borderId="0" xfId="0" applyNumberFormat="1" applyFill="1" applyBorder="1" applyAlignment="1">
      <alignment/>
    </xf>
    <xf numFmtId="0" fontId="2" fillId="0" borderId="0" xfId="0" applyFont="1" applyBorder="1" applyAlignment="1">
      <alignment horizontal="right"/>
    </xf>
    <xf numFmtId="0" fontId="4" fillId="0" borderId="0" xfId="0" applyFont="1" applyAlignment="1">
      <alignment horizontal="right"/>
    </xf>
    <xf numFmtId="0" fontId="17" fillId="0" borderId="0" xfId="0" applyFont="1" applyAlignment="1">
      <alignment/>
    </xf>
    <xf numFmtId="166" fontId="17" fillId="0" borderId="0" xfId="42" applyNumberFormat="1" applyFont="1" applyAlignment="1">
      <alignment/>
    </xf>
    <xf numFmtId="0" fontId="5" fillId="0" borderId="0" xfId="0" applyFont="1" applyBorder="1" applyAlignment="1">
      <alignment/>
    </xf>
    <xf numFmtId="169" fontId="0" fillId="0" borderId="10" xfId="0" applyNumberFormat="1" applyBorder="1" applyAlignment="1">
      <alignment/>
    </xf>
    <xf numFmtId="174" fontId="0" fillId="0" borderId="10" xfId="0" applyNumberFormat="1" applyBorder="1" applyAlignment="1">
      <alignment/>
    </xf>
    <xf numFmtId="166" fontId="13" fillId="0" borderId="0" xfId="42" applyNumberFormat="1" applyFont="1" applyAlignment="1">
      <alignment/>
    </xf>
    <xf numFmtId="43" fontId="0" fillId="0" borderId="0" xfId="42" applyAlignment="1">
      <alignment/>
    </xf>
    <xf numFmtId="170" fontId="20" fillId="0" borderId="0" xfId="60" applyNumberFormat="1" applyFont="1" applyAlignment="1">
      <alignment/>
    </xf>
    <xf numFmtId="172" fontId="0" fillId="0" borderId="0" xfId="42" applyNumberFormat="1" applyAlignment="1">
      <alignment/>
    </xf>
    <xf numFmtId="0" fontId="21" fillId="0" borderId="0" xfId="0" applyFont="1" applyAlignment="1">
      <alignment/>
    </xf>
    <xf numFmtId="164" fontId="0" fillId="0" borderId="0" xfId="0" applyNumberFormat="1" applyAlignment="1">
      <alignment/>
    </xf>
    <xf numFmtId="167" fontId="21" fillId="0" borderId="0" xfId="42" applyNumberFormat="1" applyFont="1" applyAlignment="1">
      <alignment/>
    </xf>
    <xf numFmtId="9" fontId="17" fillId="0" borderId="10" xfId="60" applyFont="1" applyBorder="1" applyAlignment="1">
      <alignment/>
    </xf>
    <xf numFmtId="0" fontId="1" fillId="0" borderId="0" xfId="0" applyFont="1" applyAlignment="1">
      <alignment/>
    </xf>
    <xf numFmtId="166" fontId="0" fillId="0" borderId="0" xfId="42" applyNumberFormat="1" applyFont="1" applyAlignment="1">
      <alignment/>
    </xf>
    <xf numFmtId="0" fontId="0" fillId="33" borderId="0" xfId="0" applyFill="1" applyBorder="1" applyAlignment="1">
      <alignment/>
    </xf>
    <xf numFmtId="0" fontId="4" fillId="0" borderId="0" xfId="0" applyFont="1" applyBorder="1" applyAlignment="1">
      <alignment horizontal="left"/>
    </xf>
    <xf numFmtId="0" fontId="4" fillId="0" borderId="10" xfId="0" applyFont="1" applyBorder="1" applyAlignment="1">
      <alignment horizontal="center"/>
    </xf>
    <xf numFmtId="0" fontId="0" fillId="0" borderId="0" xfId="0" applyFont="1" applyAlignment="1">
      <alignment/>
    </xf>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0" xfId="0" applyFont="1" applyFill="1" applyBorder="1" applyAlignment="1">
      <alignment horizontal="left"/>
    </xf>
    <xf numFmtId="166" fontId="1" fillId="0" borderId="16" xfId="42" applyNumberFormat="1" applyFont="1" applyFill="1" applyBorder="1" applyAlignment="1">
      <alignment horizontal="right"/>
    </xf>
    <xf numFmtId="166" fontId="1" fillId="0" borderId="0" xfId="42" applyNumberFormat="1" applyFont="1" applyFill="1" applyBorder="1" applyAlignment="1">
      <alignment horizontal="right"/>
    </xf>
    <xf numFmtId="0" fontId="2" fillId="0" borderId="0" xfId="0" applyFont="1" applyFill="1" applyBorder="1" applyAlignment="1">
      <alignment horizontal="left"/>
    </xf>
    <xf numFmtId="166" fontId="3" fillId="0" borderId="17" xfId="42" applyNumberFormat="1" applyFont="1" applyFill="1" applyBorder="1" applyAlignment="1">
      <alignment horizontal="right"/>
    </xf>
    <xf numFmtId="166" fontId="3" fillId="0" borderId="0" xfId="42" applyNumberFormat="1" applyFont="1" applyFill="1" applyBorder="1" applyAlignment="1">
      <alignment horizontal="right"/>
    </xf>
    <xf numFmtId="166" fontId="1" fillId="0" borderId="17" xfId="42" applyNumberFormat="1" applyFont="1" applyFill="1" applyBorder="1" applyAlignment="1">
      <alignment horizontal="right"/>
    </xf>
    <xf numFmtId="0" fontId="0" fillId="0" borderId="0" xfId="0" applyFont="1" applyFill="1" applyBorder="1" applyAlignment="1">
      <alignment horizontal="left" indent="2"/>
    </xf>
    <xf numFmtId="166" fontId="0" fillId="0" borderId="17" xfId="42" applyNumberFormat="1" applyFont="1" applyFill="1" applyBorder="1" applyAlignment="1">
      <alignment horizontal="right"/>
    </xf>
    <xf numFmtId="166" fontId="0" fillId="0" borderId="0" xfId="42" applyNumberFormat="1" applyFont="1" applyFill="1" applyBorder="1" applyAlignment="1">
      <alignment horizontal="right"/>
    </xf>
    <xf numFmtId="0" fontId="0" fillId="0" borderId="0" xfId="0" applyFont="1" applyFill="1" applyBorder="1" applyAlignment="1">
      <alignment horizontal="left"/>
    </xf>
    <xf numFmtId="0" fontId="22" fillId="0" borderId="0" xfId="0" applyFont="1" applyBorder="1" applyAlignment="1" applyProtection="1">
      <alignment horizontal="right"/>
      <protection locked="0"/>
    </xf>
    <xf numFmtId="0" fontId="24" fillId="0" borderId="0" xfId="0" applyFont="1" applyFill="1" applyBorder="1" applyAlignment="1">
      <alignment horizontal="left" wrapText="1"/>
    </xf>
    <xf numFmtId="166" fontId="1" fillId="0" borderId="0" xfId="0" applyNumberFormat="1" applyFont="1" applyFill="1" applyBorder="1" applyAlignment="1">
      <alignment horizontal="right"/>
    </xf>
    <xf numFmtId="0" fontId="24" fillId="0" borderId="0" xfId="0" applyFont="1" applyFill="1" applyBorder="1" applyAlignment="1">
      <alignment horizontal="left"/>
    </xf>
    <xf numFmtId="0" fontId="1" fillId="0" borderId="10" xfId="0" applyFont="1" applyFill="1" applyBorder="1" applyAlignment="1">
      <alignment horizontal="left"/>
    </xf>
    <xf numFmtId="166" fontId="1" fillId="0" borderId="14" xfId="42" applyNumberFormat="1" applyFont="1" applyFill="1" applyBorder="1" applyAlignment="1">
      <alignment horizontal="right"/>
    </xf>
    <xf numFmtId="166" fontId="1" fillId="0" borderId="10" xfId="42" applyNumberFormat="1" applyFont="1" applyFill="1" applyBorder="1" applyAlignment="1">
      <alignment horizontal="right"/>
    </xf>
    <xf numFmtId="0" fontId="0" fillId="0" borderId="0" xfId="0" applyBorder="1" applyAlignment="1">
      <alignment horizontal="center"/>
    </xf>
    <xf numFmtId="0" fontId="0" fillId="33" borderId="0" xfId="0" applyFill="1" applyBorder="1" applyAlignment="1">
      <alignment horizontal="center"/>
    </xf>
    <xf numFmtId="0" fontId="0" fillId="33" borderId="0" xfId="0" applyFill="1" applyAlignment="1">
      <alignment horizontal="center"/>
    </xf>
    <xf numFmtId="49" fontId="0" fillId="0" borderId="0" xfId="0" applyNumberFormat="1" applyBorder="1" applyAlignment="1">
      <alignment/>
    </xf>
    <xf numFmtId="175" fontId="0" fillId="0" borderId="0" xfId="0" applyNumberFormat="1" applyBorder="1" applyAlignment="1">
      <alignment/>
    </xf>
    <xf numFmtId="175" fontId="0" fillId="0" borderId="0" xfId="0" applyNumberFormat="1" applyAlignment="1">
      <alignment/>
    </xf>
    <xf numFmtId="9" fontId="1" fillId="0" borderId="0" xfId="60" applyFont="1" applyAlignment="1">
      <alignment/>
    </xf>
    <xf numFmtId="0" fontId="17" fillId="0" borderId="0" xfId="0" applyFont="1" applyBorder="1" applyAlignment="1">
      <alignment/>
    </xf>
    <xf numFmtId="0" fontId="13" fillId="0" borderId="0" xfId="0" applyFont="1" applyBorder="1" applyAlignment="1">
      <alignment/>
    </xf>
    <xf numFmtId="0" fontId="13" fillId="0" borderId="0" xfId="0" applyFont="1" applyAlignment="1">
      <alignment horizontal="right"/>
    </xf>
    <xf numFmtId="0" fontId="13" fillId="0" borderId="0" xfId="0" applyFont="1" applyFill="1" applyBorder="1" applyAlignment="1">
      <alignment/>
    </xf>
    <xf numFmtId="0" fontId="13" fillId="0" borderId="0" xfId="0" applyNumberFormat="1" applyFont="1" applyAlignment="1">
      <alignment wrapText="1"/>
    </xf>
    <xf numFmtId="0" fontId="13" fillId="0" borderId="0" xfId="0" applyFont="1" applyAlignment="1">
      <alignment wrapText="1"/>
    </xf>
    <xf numFmtId="168" fontId="0" fillId="0" borderId="0" xfId="42" applyNumberFormat="1" applyFont="1" applyFill="1" applyAlignment="1">
      <alignment/>
    </xf>
    <xf numFmtId="168" fontId="0" fillId="0" borderId="0" xfId="0" applyNumberFormat="1" applyFill="1" applyAlignment="1">
      <alignment/>
    </xf>
    <xf numFmtId="168" fontId="0" fillId="0" borderId="0" xfId="42" applyNumberFormat="1" applyFill="1" applyAlignment="1">
      <alignment/>
    </xf>
    <xf numFmtId="0" fontId="11" fillId="0" borderId="0" xfId="0" applyFont="1" applyFill="1" applyBorder="1" applyAlignment="1">
      <alignment/>
    </xf>
    <xf numFmtId="0" fontId="15" fillId="0" borderId="0" xfId="0" applyFont="1" applyFill="1" applyBorder="1" applyAlignment="1">
      <alignment/>
    </xf>
    <xf numFmtId="0" fontId="14" fillId="0" borderId="0" xfId="0" applyFont="1" applyFill="1" applyBorder="1" applyAlignment="1">
      <alignment horizontal="right"/>
    </xf>
    <xf numFmtId="0" fontId="25" fillId="0" borderId="0" xfId="0" applyFont="1" applyFill="1" applyBorder="1" applyAlignment="1">
      <alignment/>
    </xf>
    <xf numFmtId="0" fontId="26" fillId="0" borderId="0" xfId="0" applyFont="1" applyFill="1" applyBorder="1" applyAlignment="1">
      <alignment/>
    </xf>
    <xf numFmtId="176" fontId="26" fillId="0" borderId="0" xfId="42" applyNumberFormat="1" applyFont="1" applyFill="1" applyBorder="1" applyAlignment="1">
      <alignment/>
    </xf>
    <xf numFmtId="0" fontId="26" fillId="0" borderId="0" xfId="0" applyFont="1" applyFill="1" applyBorder="1" applyAlignment="1">
      <alignment horizontal="left" indent="1"/>
    </xf>
    <xf numFmtId="176" fontId="25" fillId="0" borderId="0" xfId="42" applyNumberFormat="1" applyFont="1" applyFill="1" applyBorder="1" applyAlignment="1">
      <alignment/>
    </xf>
    <xf numFmtId="0" fontId="25" fillId="0" borderId="0" xfId="0" applyFont="1" applyFill="1" applyBorder="1" applyAlignment="1">
      <alignment horizontal="left" indent="1"/>
    </xf>
    <xf numFmtId="176" fontId="26" fillId="0" borderId="0" xfId="42" applyNumberFormat="1" applyFont="1" applyFill="1" applyBorder="1" applyAlignment="1">
      <alignment horizontal="left" indent="1"/>
    </xf>
    <xf numFmtId="169" fontId="15" fillId="0" borderId="0" xfId="0" applyNumberFormat="1" applyFont="1" applyFill="1" applyBorder="1" applyAlignment="1">
      <alignment/>
    </xf>
    <xf numFmtId="166" fontId="25" fillId="0" borderId="0" xfId="42" applyNumberFormat="1" applyFont="1" applyFill="1" applyBorder="1" applyAlignment="1">
      <alignment/>
    </xf>
    <xf numFmtId="166" fontId="25" fillId="0" borderId="0" xfId="42" applyNumberFormat="1" applyFont="1" applyFill="1" applyBorder="1" applyAlignment="1">
      <alignment horizontal="right"/>
    </xf>
    <xf numFmtId="169" fontId="26" fillId="0" borderId="0" xfId="0" applyNumberFormat="1" applyFont="1" applyFill="1" applyBorder="1" applyAlignment="1">
      <alignment/>
    </xf>
    <xf numFmtId="177" fontId="26" fillId="0" borderId="0" xfId="42" applyNumberFormat="1" applyFont="1" applyFill="1" applyBorder="1" applyAlignment="1">
      <alignment/>
    </xf>
    <xf numFmtId="0" fontId="16" fillId="0" borderId="0" xfId="0" applyFont="1" applyFill="1" applyBorder="1" applyAlignment="1">
      <alignment/>
    </xf>
    <xf numFmtId="169" fontId="25" fillId="0" borderId="0" xfId="0" applyNumberFormat="1" applyFont="1" applyFill="1" applyBorder="1" applyAlignment="1">
      <alignment/>
    </xf>
    <xf numFmtId="1" fontId="26" fillId="0" borderId="0" xfId="0" applyNumberFormat="1" applyFont="1" applyFill="1" applyBorder="1" applyAlignment="1">
      <alignment/>
    </xf>
    <xf numFmtId="166" fontId="15" fillId="0" borderId="0" xfId="0" applyNumberFormat="1" applyFont="1" applyFill="1" applyBorder="1" applyAlignment="1">
      <alignment/>
    </xf>
    <xf numFmtId="174" fontId="15" fillId="0" borderId="0" xfId="0" applyNumberFormat="1" applyFont="1" applyFill="1" applyBorder="1" applyAlignment="1">
      <alignment/>
    </xf>
    <xf numFmtId="166" fontId="0" fillId="0" borderId="0" xfId="0" applyNumberFormat="1" applyFont="1" applyFill="1" applyBorder="1" applyAlignment="1">
      <alignment wrapText="1"/>
    </xf>
    <xf numFmtId="168" fontId="0" fillId="0" borderId="0" xfId="42" applyNumberFormat="1" applyFont="1" applyFill="1" applyAlignment="1">
      <alignment/>
    </xf>
    <xf numFmtId="43" fontId="0" fillId="0" borderId="0" xfId="42" applyNumberFormat="1" applyFill="1" applyAlignment="1">
      <alignment horizontal="left" indent="1"/>
    </xf>
    <xf numFmtId="0" fontId="1" fillId="0" borderId="0" xfId="0" applyFont="1" applyFill="1" applyAlignment="1">
      <alignment/>
    </xf>
    <xf numFmtId="0" fontId="10" fillId="0" borderId="0" xfId="0" applyFont="1" applyFill="1" applyAlignment="1">
      <alignment/>
    </xf>
    <xf numFmtId="0" fontId="0" fillId="0" borderId="0" xfId="0" applyFill="1" applyAlignment="1">
      <alignment/>
    </xf>
    <xf numFmtId="0" fontId="0" fillId="0" borderId="0" xfId="0" applyFill="1" applyAlignment="1">
      <alignment horizontal="center"/>
    </xf>
    <xf numFmtId="165" fontId="0" fillId="0" borderId="0" xfId="0" applyNumberFormat="1" applyFill="1" applyAlignment="1">
      <alignment/>
    </xf>
    <xf numFmtId="0" fontId="18" fillId="0" borderId="0" xfId="0" applyFont="1" applyAlignment="1">
      <alignment horizontal="right"/>
    </xf>
    <xf numFmtId="165" fontId="0" fillId="0" borderId="0" xfId="0" applyNumberFormat="1" applyAlignment="1">
      <alignment horizontal="center"/>
    </xf>
    <xf numFmtId="0" fontId="4" fillId="0" borderId="0" xfId="0" applyFont="1" applyAlignment="1">
      <alignment horizontal="center"/>
    </xf>
    <xf numFmtId="0" fontId="13" fillId="0" borderId="0" xfId="0" applyFont="1" applyAlignment="1">
      <alignment wrapText="1"/>
    </xf>
    <xf numFmtId="0" fontId="0" fillId="0" borderId="0" xfId="0" applyAlignment="1">
      <alignment wrapText="1"/>
    </xf>
    <xf numFmtId="0" fontId="13" fillId="0" borderId="0" xfId="0" applyNumberFormat="1" applyFont="1" applyAlignment="1">
      <alignment wrapText="1"/>
    </xf>
    <xf numFmtId="0" fontId="13" fillId="0" borderId="0" xfId="0" applyFont="1" applyAlignment="1">
      <alignment wrapText="1"/>
    </xf>
    <xf numFmtId="0" fontId="13" fillId="0" borderId="0" xfId="0" applyNumberFormat="1" applyFont="1" applyBorder="1" applyAlignment="1">
      <alignment wrapText="1"/>
    </xf>
    <xf numFmtId="0" fontId="17" fillId="0" borderId="0" xfId="0" applyFont="1" applyAlignment="1">
      <alignment horizontal="center"/>
    </xf>
    <xf numFmtId="3" fontId="4" fillId="0" borderId="0" xfId="44" applyNumberFormat="1" applyFont="1" applyAlignment="1">
      <alignment horizontal="center"/>
    </xf>
    <xf numFmtId="0" fontId="0" fillId="0" borderId="0" xfId="0" applyAlignment="1">
      <alignment horizontal="center"/>
    </xf>
    <xf numFmtId="3" fontId="4" fillId="0" borderId="0" xfId="42" applyNumberFormat="1" applyFont="1" applyAlignment="1">
      <alignment horizontal="center"/>
    </xf>
    <xf numFmtId="0" fontId="4" fillId="0" borderId="0"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wrapText="1"/>
    </xf>
    <xf numFmtId="0" fontId="1" fillId="0" borderId="12" xfId="0" applyFont="1" applyBorder="1" applyAlignment="1">
      <alignment horizontal="center" wrapText="1"/>
    </xf>
    <xf numFmtId="0" fontId="1" fillId="0" borderId="18"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TRADE 2007"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ACA899"/>
      <rgbColor rgb="00CCCC99"/>
      <rgbColor rgb="00D4D0C8"/>
      <rgbColor rgb="00FFCC9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457200</xdr:colOff>
      <xdr:row>2</xdr:row>
      <xdr:rowOff>123825</xdr:rowOff>
    </xdr:to>
    <xdr:pic>
      <xdr:nvPicPr>
        <xdr:cNvPr id="1" name="Picture 1"/>
        <xdr:cNvPicPr preferRelativeResize="1">
          <a:picLocks noChangeAspect="1"/>
        </xdr:cNvPicPr>
      </xdr:nvPicPr>
      <xdr:blipFill>
        <a:blip r:embed="rId1"/>
        <a:stretch>
          <a:fillRect/>
        </a:stretch>
      </xdr:blipFill>
      <xdr:spPr>
        <a:xfrm>
          <a:off x="0" y="0"/>
          <a:ext cx="10668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1</xdr:col>
      <xdr:colOff>638175</xdr:colOff>
      <xdr:row>2</xdr:row>
      <xdr:rowOff>123825</xdr:rowOff>
    </xdr:to>
    <xdr:pic>
      <xdr:nvPicPr>
        <xdr:cNvPr id="1" name="Picture 1"/>
        <xdr:cNvPicPr preferRelativeResize="1">
          <a:picLocks noChangeAspect="1"/>
        </xdr:cNvPicPr>
      </xdr:nvPicPr>
      <xdr:blipFill>
        <a:blip r:embed="rId1"/>
        <a:stretch>
          <a:fillRect/>
        </a:stretch>
      </xdr:blipFill>
      <xdr:spPr>
        <a:xfrm>
          <a:off x="0" y="38100"/>
          <a:ext cx="10858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76200</xdr:colOff>
      <xdr:row>0</xdr:row>
      <xdr:rowOff>0</xdr:rowOff>
    </xdr:to>
    <xdr:pic>
      <xdr:nvPicPr>
        <xdr:cNvPr id="1" name="Picture 1025"/>
        <xdr:cNvPicPr preferRelativeResize="1">
          <a:picLocks noChangeAspect="1"/>
        </xdr:cNvPicPr>
      </xdr:nvPicPr>
      <xdr:blipFill>
        <a:blip r:embed="rId1"/>
        <a:stretch>
          <a:fillRect/>
        </a:stretch>
      </xdr:blipFill>
      <xdr:spPr>
        <a:xfrm>
          <a:off x="0" y="0"/>
          <a:ext cx="504825" cy="0"/>
        </a:xfrm>
        <a:prstGeom prst="rect">
          <a:avLst/>
        </a:prstGeom>
        <a:noFill/>
        <a:ln w="9525" cmpd="sng">
          <a:noFill/>
        </a:ln>
      </xdr:spPr>
    </xdr:pic>
    <xdr:clientData/>
  </xdr:twoCellAnchor>
  <xdr:twoCellAnchor>
    <xdr:from>
      <xdr:col>0</xdr:col>
      <xdr:colOff>0</xdr:colOff>
      <xdr:row>41</xdr:row>
      <xdr:rowOff>0</xdr:rowOff>
    </xdr:from>
    <xdr:to>
      <xdr:col>1</xdr:col>
      <xdr:colOff>76200</xdr:colOff>
      <xdr:row>41</xdr:row>
      <xdr:rowOff>0</xdr:rowOff>
    </xdr:to>
    <xdr:pic>
      <xdr:nvPicPr>
        <xdr:cNvPr id="2" name="Picture 1026"/>
        <xdr:cNvPicPr preferRelativeResize="1">
          <a:picLocks noChangeAspect="1"/>
        </xdr:cNvPicPr>
      </xdr:nvPicPr>
      <xdr:blipFill>
        <a:blip r:embed="rId1"/>
        <a:stretch>
          <a:fillRect/>
        </a:stretch>
      </xdr:blipFill>
      <xdr:spPr>
        <a:xfrm>
          <a:off x="0" y="7362825"/>
          <a:ext cx="504825" cy="0"/>
        </a:xfrm>
        <a:prstGeom prst="rect">
          <a:avLst/>
        </a:prstGeom>
        <a:noFill/>
        <a:ln w="9525" cmpd="sng">
          <a:noFill/>
        </a:ln>
      </xdr:spPr>
    </xdr:pic>
    <xdr:clientData/>
  </xdr:twoCellAnchor>
  <xdr:twoCellAnchor>
    <xdr:from>
      <xdr:col>0</xdr:col>
      <xdr:colOff>0</xdr:colOff>
      <xdr:row>0</xdr:row>
      <xdr:rowOff>85725</xdr:rowOff>
    </xdr:from>
    <xdr:to>
      <xdr:col>1</xdr:col>
      <xdr:colOff>600075</xdr:colOff>
      <xdr:row>2</xdr:row>
      <xdr:rowOff>171450</xdr:rowOff>
    </xdr:to>
    <xdr:pic>
      <xdr:nvPicPr>
        <xdr:cNvPr id="3" name="Picture 1027"/>
        <xdr:cNvPicPr preferRelativeResize="1">
          <a:picLocks noChangeAspect="1"/>
        </xdr:cNvPicPr>
      </xdr:nvPicPr>
      <xdr:blipFill>
        <a:blip r:embed="rId1"/>
        <a:stretch>
          <a:fillRect/>
        </a:stretch>
      </xdr:blipFill>
      <xdr:spPr>
        <a:xfrm>
          <a:off x="0" y="85725"/>
          <a:ext cx="1028700"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xdr:col>
      <xdr:colOff>200025</xdr:colOff>
      <xdr:row>3</xdr:row>
      <xdr:rowOff>180975</xdr:rowOff>
    </xdr:to>
    <xdr:pic>
      <xdr:nvPicPr>
        <xdr:cNvPr id="1" name="Picture 1"/>
        <xdr:cNvPicPr preferRelativeResize="1">
          <a:picLocks noChangeAspect="1"/>
        </xdr:cNvPicPr>
      </xdr:nvPicPr>
      <xdr:blipFill>
        <a:blip r:embed="rId1"/>
        <a:stretch>
          <a:fillRect/>
        </a:stretch>
      </xdr:blipFill>
      <xdr:spPr>
        <a:xfrm>
          <a:off x="0" y="190500"/>
          <a:ext cx="714375" cy="476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verseas%20Trades\Trade%20Tables\TRADE%202009%20working%20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8 Revised"/>
      <sheetName val="TABLE 7 "/>
      <sheetName val="TABLE 6"/>
      <sheetName val="TABLE 5"/>
      <sheetName val="TABLE 4"/>
      <sheetName val=" 2008 Tarriff 9611 reclassified"/>
      <sheetName val="Sheet5"/>
      <sheetName val="Sheet4"/>
      <sheetName val="1st qtr imports"/>
      <sheetName val="2nd qtr imports"/>
      <sheetName val="3rd qtr imports"/>
      <sheetName val="4th qtr imports"/>
      <sheetName val="BEC by Broad Economic cat"/>
      <sheetName val="Table 4A"/>
      <sheetName val="Sheet1"/>
      <sheetName val="Cayman Brac Check"/>
      <sheetName val="Table4A 1st qtr"/>
      <sheetName val="Table 4A 2nd qtr"/>
      <sheetName val="2008 2nd qtr imports"/>
      <sheetName val="2008 1st qtr imports"/>
      <sheetName val="2008 3rd qtr imports"/>
      <sheetName val="2008 4th qtr imports"/>
      <sheetName val="Table 4B(Brac)"/>
      <sheetName val="Cayman Brac Imports"/>
      <sheetName val="TABLE 4 1st Qtr"/>
      <sheetName val="Table 4 2nd Qtr"/>
      <sheetName val="Sheet3"/>
      <sheetName val="2007 2008 Duty Free Comp."/>
      <sheetName val="Trade Classi"/>
      <sheetName val="BEC 1"/>
      <sheetName val="BEC 2"/>
      <sheetName val="BEC 3"/>
      <sheetName val="BEC 3 alt"/>
      <sheetName val="TABLE 4 (2)"/>
      <sheetName val="Link to Charts1,2 &amp; 3"/>
      <sheetName val="Chart1"/>
      <sheetName val="Sheet2"/>
      <sheetName val="Chart 2 &amp; 3"/>
      <sheetName val="TABLE 2"/>
      <sheetName val="TABLE 1"/>
      <sheetName val="Sheet6"/>
      <sheetName val="TRADES"/>
    </sheetNames>
    <sheetDataSet>
      <sheetData sheetId="4">
        <row r="112">
          <cell r="Q112">
            <v>53267.349</v>
          </cell>
          <cell r="R112">
            <v>44877.417</v>
          </cell>
          <cell r="S112">
            <v>61024.60348</v>
          </cell>
          <cell r="T112">
            <v>92549.53665</v>
          </cell>
          <cell r="U112">
            <v>94353.46477000002</v>
          </cell>
        </row>
        <row r="161">
          <cell r="Q161">
            <v>20990.152</v>
          </cell>
          <cell r="R161">
            <v>24396.153000000002</v>
          </cell>
          <cell r="S161">
            <v>25105.98377</v>
          </cell>
          <cell r="T161">
            <v>34111.04597000001</v>
          </cell>
          <cell r="U161">
            <v>33728.72814</v>
          </cell>
        </row>
        <row r="204">
          <cell r="Q204">
            <v>13679.542000000001</v>
          </cell>
          <cell r="R204">
            <v>11240.454</v>
          </cell>
          <cell r="S204">
            <v>11236.921070000002</v>
          </cell>
          <cell r="T204">
            <v>10948.453720000001</v>
          </cell>
          <cell r="U204">
            <v>8971.74164</v>
          </cell>
        </row>
        <row r="226">
          <cell r="Q226">
            <v>76219.731</v>
          </cell>
          <cell r="R226">
            <v>70035.11799999999</v>
          </cell>
          <cell r="S226">
            <v>105416.5139</v>
          </cell>
          <cell r="T226">
            <v>142631.80889999997</v>
          </cell>
          <cell r="U226">
            <v>88016.47909968883</v>
          </cell>
        </row>
        <row r="234">
          <cell r="Q234">
            <v>35.93</v>
          </cell>
          <cell r="R234">
            <v>5.211</v>
          </cell>
          <cell r="S234">
            <v>163.7805</v>
          </cell>
          <cell r="T234">
            <v>127.02788</v>
          </cell>
          <cell r="U234">
            <v>72.64901</v>
          </cell>
        </row>
        <row r="298">
          <cell r="Q298">
            <v>22050.907000000003</v>
          </cell>
          <cell r="R298">
            <v>26093.423000000003</v>
          </cell>
          <cell r="S298">
            <v>27535.79412</v>
          </cell>
          <cell r="T298">
            <v>30256.0821</v>
          </cell>
          <cell r="U298">
            <v>26972.538780000003</v>
          </cell>
        </row>
        <row r="391">
          <cell r="Q391">
            <v>107755.54200000002</v>
          </cell>
          <cell r="R391">
            <v>56243.28100000001</v>
          </cell>
          <cell r="S391">
            <v>75589.87885000001</v>
          </cell>
          <cell r="T391">
            <v>77558.63583000001</v>
          </cell>
          <cell r="U391">
            <v>47324.84603</v>
          </cell>
        </row>
        <row r="477">
          <cell r="Q477">
            <v>168184.65</v>
          </cell>
          <cell r="R477">
            <v>94860.89400000001</v>
          </cell>
          <cell r="S477">
            <v>101781.22047</v>
          </cell>
          <cell r="T477">
            <v>95055.19137</v>
          </cell>
          <cell r="U477">
            <v>66418.60707999999</v>
          </cell>
        </row>
        <row r="614">
          <cell r="Q614">
            <v>319065.598</v>
          </cell>
          <cell r="R614">
            <v>460050.53099999984</v>
          </cell>
          <cell r="S614">
            <v>399126.9352800001</v>
          </cell>
          <cell r="T614">
            <v>359953.33551</v>
          </cell>
          <cell r="U614">
            <v>324800.60513</v>
          </cell>
        </row>
        <row r="644">
          <cell r="Q644">
            <v>195071.101</v>
          </cell>
          <cell r="R644">
            <v>80946.171</v>
          </cell>
          <cell r="S644">
            <v>53054.30722</v>
          </cell>
          <cell r="T644">
            <v>36225.323789999995</v>
          </cell>
          <cell r="U644">
            <v>45205.5807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Z39"/>
  <sheetViews>
    <sheetView tabSelected="1" zoomScaleSheetLayoutView="100" zoomScalePageLayoutView="0" workbookViewId="0" topLeftCell="A1">
      <selection activeCell="L2" sqref="L2"/>
    </sheetView>
  </sheetViews>
  <sheetFormatPr defaultColWidth="9.140625" defaultRowHeight="12.75"/>
  <cols>
    <col min="1" max="1" width="6.421875" style="0" customWidth="1"/>
    <col min="2" max="2" width="10.57421875" style="0" customWidth="1"/>
    <col min="3" max="10" width="8.8515625" style="0" customWidth="1"/>
    <col min="11" max="11" width="4.00390625" style="0" customWidth="1"/>
    <col min="12" max="17" width="9.140625" style="32" customWidth="1"/>
    <col min="18" max="18" width="13.57421875" style="32" customWidth="1"/>
    <col min="19" max="19" width="11.7109375" style="32" customWidth="1"/>
    <col min="20" max="26" width="9.140625" style="32" customWidth="1"/>
  </cols>
  <sheetData>
    <row r="4" spans="6:11" ht="15">
      <c r="F4" s="183" t="s">
        <v>102</v>
      </c>
      <c r="G4" s="183"/>
      <c r="H4" s="183"/>
      <c r="I4" s="183"/>
      <c r="J4" s="183"/>
      <c r="K4" s="183"/>
    </row>
    <row r="5" spans="12:26" s="29" customFormat="1" ht="9" customHeight="1">
      <c r="L5" s="32"/>
      <c r="M5" s="32"/>
      <c r="N5" s="32"/>
      <c r="O5" s="32"/>
      <c r="P5" s="32"/>
      <c r="Q5" s="32"/>
      <c r="R5" s="32"/>
      <c r="S5" s="32"/>
      <c r="T5" s="32"/>
      <c r="U5" s="32"/>
      <c r="V5" s="32"/>
      <c r="W5" s="32"/>
      <c r="X5" s="32"/>
      <c r="Y5" s="32"/>
      <c r="Z5" s="32"/>
    </row>
    <row r="6" s="32" customFormat="1" ht="9" customHeight="1"/>
    <row r="8" spans="1:11" ht="15.75">
      <c r="A8" s="185" t="s">
        <v>161</v>
      </c>
      <c r="B8" s="185"/>
      <c r="C8" s="185"/>
      <c r="D8" s="185"/>
      <c r="E8" s="185"/>
      <c r="F8" s="185"/>
      <c r="G8" s="185"/>
      <c r="H8" s="185"/>
      <c r="I8" s="185"/>
      <c r="J8" s="185"/>
      <c r="K8" s="185"/>
    </row>
    <row r="9" spans="1:11" ht="15.75">
      <c r="A9" s="92"/>
      <c r="B9" s="92"/>
      <c r="C9" s="92"/>
      <c r="D9" s="92"/>
      <c r="E9" s="92"/>
      <c r="F9" s="92"/>
      <c r="G9" s="92"/>
      <c r="H9" s="92"/>
      <c r="I9" s="92"/>
      <c r="J9" s="92"/>
      <c r="K9" s="92"/>
    </row>
    <row r="10" ht="14.25" customHeight="1"/>
    <row r="11" spans="1:11" ht="102" customHeight="1">
      <c r="A11" s="186" t="s">
        <v>151</v>
      </c>
      <c r="B11" s="187"/>
      <c r="C11" s="187"/>
      <c r="D11" s="187"/>
      <c r="E11" s="187"/>
      <c r="F11" s="187"/>
      <c r="G11" s="187"/>
      <c r="H11" s="187"/>
      <c r="I11" s="187"/>
      <c r="J11" s="187"/>
      <c r="K11" s="187"/>
    </row>
    <row r="12" spans="1:12" ht="15.75" customHeight="1">
      <c r="A12" s="93"/>
      <c r="B12" s="94"/>
      <c r="C12" s="95"/>
      <c r="D12" s="95"/>
      <c r="E12" s="95"/>
      <c r="F12" s="95"/>
      <c r="G12" s="95"/>
      <c r="H12" s="95"/>
      <c r="I12" s="95"/>
      <c r="J12" s="95"/>
      <c r="K12" s="95"/>
      <c r="L12" s="152"/>
    </row>
    <row r="13" spans="1:11" ht="87.75" customHeight="1">
      <c r="A13" s="186" t="s">
        <v>100</v>
      </c>
      <c r="B13" s="187"/>
      <c r="C13" s="187"/>
      <c r="D13" s="187"/>
      <c r="E13" s="187"/>
      <c r="F13" s="187"/>
      <c r="G13" s="187"/>
      <c r="H13" s="187"/>
      <c r="I13" s="187"/>
      <c r="J13" s="187"/>
      <c r="K13" s="187"/>
    </row>
    <row r="14" spans="1:11" ht="15.75" customHeight="1">
      <c r="A14" s="93"/>
      <c r="B14" s="93"/>
      <c r="C14" s="93"/>
      <c r="D14" s="93"/>
      <c r="E14" s="93"/>
      <c r="F14" s="93"/>
      <c r="G14" s="93"/>
      <c r="H14" s="93"/>
      <c r="I14" s="93"/>
      <c r="J14" s="93"/>
      <c r="K14" s="93"/>
    </row>
    <row r="15" spans="1:11" ht="59.25" customHeight="1">
      <c r="A15" s="186" t="s">
        <v>101</v>
      </c>
      <c r="B15" s="187"/>
      <c r="C15" s="187"/>
      <c r="D15" s="187"/>
      <c r="E15" s="187"/>
      <c r="F15" s="187"/>
      <c r="G15" s="187"/>
      <c r="H15" s="187"/>
      <c r="I15" s="187"/>
      <c r="J15" s="187"/>
      <c r="K15" s="187"/>
    </row>
    <row r="16" spans="2:9" ht="15.75" customHeight="1">
      <c r="B16" s="9"/>
      <c r="C16" s="90"/>
      <c r="D16" s="90"/>
      <c r="E16" s="90"/>
      <c r="F16" s="90"/>
      <c r="G16" s="90"/>
      <c r="H16" s="90"/>
      <c r="I16" s="90"/>
    </row>
    <row r="17" spans="1:11" ht="58.5" customHeight="1">
      <c r="A17" s="188" t="s">
        <v>157</v>
      </c>
      <c r="B17" s="189"/>
      <c r="C17" s="189"/>
      <c r="D17" s="189"/>
      <c r="E17" s="189"/>
      <c r="F17" s="189"/>
      <c r="G17" s="189"/>
      <c r="H17" s="189"/>
      <c r="I17" s="189"/>
      <c r="J17" s="189"/>
      <c r="K17" s="189"/>
    </row>
    <row r="18" spans="1:11" ht="15.75" customHeight="1">
      <c r="A18" s="150"/>
      <c r="B18" s="151"/>
      <c r="C18" s="151"/>
      <c r="D18" s="151"/>
      <c r="E18" s="151"/>
      <c r="F18" s="151"/>
      <c r="G18" s="151"/>
      <c r="H18" s="151"/>
      <c r="I18" s="151"/>
      <c r="J18" s="151"/>
      <c r="K18" s="151"/>
    </row>
    <row r="19" spans="1:11" ht="45" customHeight="1">
      <c r="A19" s="186" t="s">
        <v>158</v>
      </c>
      <c r="B19" s="186"/>
      <c r="C19" s="186"/>
      <c r="D19" s="186"/>
      <c r="E19" s="186"/>
      <c r="F19" s="186"/>
      <c r="G19" s="186"/>
      <c r="H19" s="186"/>
      <c r="I19" s="186"/>
      <c r="J19" s="186"/>
      <c r="K19" s="186"/>
    </row>
    <row r="20" spans="1:11" ht="15.75" customHeight="1">
      <c r="A20" s="12"/>
      <c r="B20" s="12"/>
      <c r="C20" s="12"/>
      <c r="D20" s="12"/>
      <c r="E20" s="12"/>
      <c r="F20" s="12"/>
      <c r="G20" s="12"/>
      <c r="H20" s="12"/>
      <c r="I20" s="12"/>
      <c r="J20" s="12"/>
      <c r="K20" s="12"/>
    </row>
    <row r="21" spans="1:11" ht="51" customHeight="1">
      <c r="A21" s="190" t="s">
        <v>159</v>
      </c>
      <c r="B21" s="189"/>
      <c r="C21" s="189"/>
      <c r="D21" s="189"/>
      <c r="E21" s="189"/>
      <c r="F21" s="189"/>
      <c r="G21" s="189"/>
      <c r="H21" s="189"/>
      <c r="I21" s="189"/>
      <c r="J21" s="189"/>
      <c r="K21" s="189"/>
    </row>
    <row r="22" spans="1:11" ht="15.75" customHeight="1">
      <c r="A22" s="147"/>
      <c r="B22" s="147"/>
      <c r="C22" s="147"/>
      <c r="D22" s="147"/>
      <c r="E22" s="147"/>
      <c r="F22" s="147"/>
      <c r="G22" s="147"/>
      <c r="H22" s="147"/>
      <c r="I22" s="147"/>
      <c r="J22" s="147"/>
      <c r="K22" s="147"/>
    </row>
    <row r="23" spans="1:11" ht="62.25" customHeight="1">
      <c r="A23" s="190" t="s">
        <v>160</v>
      </c>
      <c r="B23" s="189"/>
      <c r="C23" s="189"/>
      <c r="D23" s="189"/>
      <c r="E23" s="189"/>
      <c r="F23" s="189"/>
      <c r="G23" s="189"/>
      <c r="H23" s="189"/>
      <c r="I23" s="189"/>
      <c r="J23" s="189"/>
      <c r="K23" s="189"/>
    </row>
    <row r="24" spans="1:11" ht="12.75">
      <c r="A24" s="12"/>
      <c r="B24" s="12"/>
      <c r="C24" s="12"/>
      <c r="D24" s="12"/>
      <c r="E24" s="12"/>
      <c r="F24" s="12"/>
      <c r="G24" s="12"/>
      <c r="H24" s="12"/>
      <c r="I24" s="12"/>
      <c r="J24" s="12"/>
      <c r="K24" s="12"/>
    </row>
    <row r="26" spans="1:26" s="29" customFormat="1" ht="9" customHeight="1">
      <c r="A26" s="30"/>
      <c r="B26" s="30"/>
      <c r="L26" s="32"/>
      <c r="M26" s="32"/>
      <c r="N26" s="32"/>
      <c r="O26" s="32"/>
      <c r="P26" s="32"/>
      <c r="Q26" s="32"/>
      <c r="R26" s="32"/>
      <c r="S26" s="32"/>
      <c r="T26" s="32"/>
      <c r="U26" s="32"/>
      <c r="V26" s="32"/>
      <c r="W26" s="32"/>
      <c r="X26" s="32"/>
      <c r="Y26" s="32"/>
      <c r="Z26" s="32"/>
    </row>
    <row r="27" spans="1:11" ht="12.75">
      <c r="A27" s="184">
        <v>67</v>
      </c>
      <c r="B27" s="184"/>
      <c r="C27" s="184"/>
      <c r="D27" s="184"/>
      <c r="E27" s="184"/>
      <c r="F27" s="184"/>
      <c r="G27" s="184"/>
      <c r="H27" s="184"/>
      <c r="I27" s="184"/>
      <c r="J27" s="184"/>
      <c r="K27" s="184"/>
    </row>
    <row r="34" spans="5:19" ht="12.75">
      <c r="E34" s="14"/>
      <c r="F34" s="14"/>
      <c r="G34" s="14"/>
      <c r="H34" s="14"/>
      <c r="I34" s="14"/>
      <c r="K34" s="14"/>
      <c r="L34" s="153"/>
      <c r="M34" s="153"/>
      <c r="P34" s="153"/>
      <c r="S34" s="154"/>
    </row>
    <row r="35" spans="5:19" ht="12.75">
      <c r="E35" s="14"/>
      <c r="F35" s="14"/>
      <c r="G35" s="14"/>
      <c r="H35" s="14"/>
      <c r="I35" s="14"/>
      <c r="K35" s="14"/>
      <c r="L35" s="153"/>
      <c r="M35" s="153"/>
      <c r="P35" s="153"/>
      <c r="S35" s="154"/>
    </row>
    <row r="36" spans="5:20" ht="12.75">
      <c r="E36" s="14"/>
      <c r="F36" s="14"/>
      <c r="G36" s="14"/>
      <c r="H36" s="14"/>
      <c r="I36" s="14"/>
      <c r="K36" s="14"/>
      <c r="L36" s="153"/>
      <c r="M36" s="153"/>
      <c r="N36" s="153"/>
      <c r="O36" s="153"/>
      <c r="P36" s="153"/>
      <c r="Q36" s="153"/>
      <c r="R36" s="153"/>
      <c r="S36" s="153"/>
      <c r="T36" s="153"/>
    </row>
    <row r="37" spans="5:19" ht="12.75">
      <c r="E37" s="14"/>
      <c r="F37" s="14"/>
      <c r="G37" s="14"/>
      <c r="H37" s="14"/>
      <c r="I37" s="14"/>
      <c r="K37" s="14"/>
      <c r="L37" s="153"/>
      <c r="M37" s="153"/>
      <c r="P37" s="153"/>
      <c r="S37" s="154"/>
    </row>
    <row r="38" spans="5:19" ht="12.75">
      <c r="E38" s="14"/>
      <c r="F38" s="14"/>
      <c r="G38" s="14"/>
      <c r="H38" s="14"/>
      <c r="I38" s="14"/>
      <c r="K38" s="14"/>
      <c r="L38" s="153"/>
      <c r="M38" s="153"/>
      <c r="P38" s="153"/>
      <c r="S38" s="154"/>
    </row>
    <row r="39" spans="5:19" ht="12.75">
      <c r="E39" s="14"/>
      <c r="F39" s="14"/>
      <c r="G39" s="14"/>
      <c r="H39" s="14"/>
      <c r="I39" s="14"/>
      <c r="J39" s="14"/>
      <c r="K39" s="14"/>
      <c r="L39" s="153"/>
      <c r="M39" s="153"/>
      <c r="P39" s="153"/>
      <c r="S39" s="154"/>
    </row>
  </sheetData>
  <sheetProtection/>
  <mergeCells count="10">
    <mergeCell ref="F4:K4"/>
    <mergeCell ref="A27:K27"/>
    <mergeCell ref="A8:K8"/>
    <mergeCell ref="A11:K11"/>
    <mergeCell ref="A13:K13"/>
    <mergeCell ref="A15:K15"/>
    <mergeCell ref="A17:K17"/>
    <mergeCell ref="A19:K19"/>
    <mergeCell ref="A21:K21"/>
    <mergeCell ref="A23:K23"/>
  </mergeCells>
  <printOptions/>
  <pageMargins left="0.7" right="0.7" top="1" bottom="1" header="0.5" footer="0.5"/>
  <pageSetup horizontalDpi="300" verticalDpi="300" orientation="portrait" scale="90" r:id="rId3"/>
  <legacyDrawing r:id="rId2"/>
  <oleObjects>
    <oleObject progId="MSPhotoEd.3" shapeId="4832877" r:id="rId1"/>
  </oleObjects>
</worksheet>
</file>

<file path=xl/worksheets/sheet2.xml><?xml version="1.0" encoding="utf-8"?>
<worksheet xmlns="http://schemas.openxmlformats.org/spreadsheetml/2006/main" xmlns:r="http://schemas.openxmlformats.org/officeDocument/2006/relationships">
  <dimension ref="A3:P97"/>
  <sheetViews>
    <sheetView zoomScaleSheetLayoutView="100" zoomScalePageLayoutView="0" workbookViewId="0" topLeftCell="A1">
      <selection activeCell="J2" sqref="J2"/>
    </sheetView>
  </sheetViews>
  <sheetFormatPr defaultColWidth="9.140625" defaultRowHeight="12.75"/>
  <cols>
    <col min="2" max="2" width="12.28125" style="0" customWidth="1"/>
    <col min="3" max="3" width="12.421875" style="0" customWidth="1"/>
    <col min="4" max="4" width="1.57421875" style="0" customWidth="1"/>
    <col min="5" max="5" width="13.7109375" style="0" customWidth="1"/>
    <col min="6" max="7" width="14.28125" style="0" customWidth="1"/>
    <col min="8" max="8" width="15.140625" style="0" customWidth="1"/>
    <col min="9" max="9" width="12.57421875" style="0" customWidth="1"/>
  </cols>
  <sheetData>
    <row r="3" spans="5:9" ht="15">
      <c r="E3" s="183" t="s">
        <v>102</v>
      </c>
      <c r="F3" s="183"/>
      <c r="G3" s="183"/>
      <c r="H3" s="183"/>
      <c r="I3" s="183"/>
    </row>
    <row r="4" spans="1:9" s="32" customFormat="1" ht="9" customHeight="1">
      <c r="A4" s="29"/>
      <c r="B4" s="29"/>
      <c r="C4" s="29"/>
      <c r="D4" s="29"/>
      <c r="E4" s="29"/>
      <c r="F4" s="29"/>
      <c r="G4" s="29"/>
      <c r="H4" s="29"/>
      <c r="I4" s="29"/>
    </row>
    <row r="5" ht="12.75">
      <c r="B5" s="32"/>
    </row>
    <row r="6" ht="12.75">
      <c r="B6" s="32"/>
    </row>
    <row r="7" spans="1:9" ht="15.75">
      <c r="A7" s="82">
        <v>7.01</v>
      </c>
      <c r="B7" s="191" t="s">
        <v>105</v>
      </c>
      <c r="C7" s="191"/>
      <c r="D7" s="191"/>
      <c r="E7" s="191"/>
      <c r="F7" s="191"/>
      <c r="G7" s="191"/>
      <c r="H7" s="191"/>
      <c r="I7" t="s">
        <v>1</v>
      </c>
    </row>
    <row r="8" spans="2:8" ht="12.75" customHeight="1">
      <c r="B8" s="4"/>
      <c r="C8" s="5"/>
      <c r="D8" s="5"/>
      <c r="E8" s="5"/>
      <c r="F8" s="55"/>
      <c r="H8" s="4"/>
    </row>
    <row r="9" spans="2:9" ht="12.75">
      <c r="B9" s="12"/>
      <c r="C9" s="56"/>
      <c r="D9" s="56"/>
      <c r="E9" s="56"/>
      <c r="F9" s="56"/>
      <c r="G9" s="56"/>
      <c r="H9" s="97" t="s">
        <v>29</v>
      </c>
      <c r="I9" s="12"/>
    </row>
    <row r="10" spans="2:8" ht="12.75">
      <c r="B10" s="57"/>
      <c r="C10" s="57"/>
      <c r="D10" s="57"/>
      <c r="E10" s="57"/>
      <c r="F10" s="57"/>
      <c r="G10" s="57"/>
      <c r="H10" s="57"/>
    </row>
    <row r="11" spans="2:8" ht="14.25">
      <c r="B11" s="81" t="s">
        <v>82</v>
      </c>
      <c r="C11" s="41" t="s">
        <v>30</v>
      </c>
      <c r="D11" s="41"/>
      <c r="E11" s="41" t="s">
        <v>31</v>
      </c>
      <c r="F11" s="41" t="s">
        <v>84</v>
      </c>
      <c r="G11" s="41" t="s">
        <v>31</v>
      </c>
      <c r="H11" s="41" t="s">
        <v>87</v>
      </c>
    </row>
    <row r="12" spans="2:9" ht="12.75">
      <c r="B12" s="1"/>
      <c r="C12" s="42" t="s">
        <v>32</v>
      </c>
      <c r="D12" s="42"/>
      <c r="E12" s="42" t="s">
        <v>33</v>
      </c>
      <c r="F12" s="42" t="s">
        <v>34</v>
      </c>
      <c r="G12" s="42" t="s">
        <v>33</v>
      </c>
      <c r="H12" s="42" t="s">
        <v>35</v>
      </c>
      <c r="I12" s="12"/>
    </row>
    <row r="13" ht="12" customHeight="1"/>
    <row r="14" spans="2:8" ht="12.75" hidden="1">
      <c r="B14" s="43">
        <v>1971</v>
      </c>
      <c r="C14" s="8">
        <v>8.9</v>
      </c>
      <c r="D14" s="8"/>
      <c r="E14" s="10" t="s">
        <v>36</v>
      </c>
      <c r="F14" s="8">
        <v>0.5</v>
      </c>
      <c r="G14" s="10" t="s">
        <v>36</v>
      </c>
      <c r="H14" s="8">
        <f aca="true" t="shared" si="0" ref="H14:H37">F14-C14</f>
        <v>-8.4</v>
      </c>
    </row>
    <row r="15" spans="2:8" ht="12.75" hidden="1">
      <c r="B15" s="43">
        <v>1972</v>
      </c>
      <c r="C15" s="8">
        <v>12.5</v>
      </c>
      <c r="D15" s="8"/>
      <c r="E15" s="8">
        <f aca="true" t="shared" si="1" ref="E15:E37">((C15/C14)-1)*100</f>
        <v>40.44943820224718</v>
      </c>
      <c r="F15" s="8">
        <v>0.6</v>
      </c>
      <c r="G15" s="8">
        <f aca="true" t="shared" si="2" ref="G15:G37">((F15/F14)-1)*100</f>
        <v>19.999999999999996</v>
      </c>
      <c r="H15" s="8">
        <f t="shared" si="0"/>
        <v>-11.9</v>
      </c>
    </row>
    <row r="16" spans="2:8" ht="12.75" hidden="1">
      <c r="B16" s="43">
        <v>1973</v>
      </c>
      <c r="C16" s="8">
        <v>16.5</v>
      </c>
      <c r="D16" s="8"/>
      <c r="E16" s="8">
        <f t="shared" si="1"/>
        <v>32.00000000000001</v>
      </c>
      <c r="F16" s="8">
        <v>0.6</v>
      </c>
      <c r="G16" s="8">
        <f t="shared" si="2"/>
        <v>0</v>
      </c>
      <c r="H16" s="8">
        <f t="shared" si="0"/>
        <v>-15.9</v>
      </c>
    </row>
    <row r="17" spans="2:8" ht="12.75" hidden="1">
      <c r="B17" s="43">
        <v>1974</v>
      </c>
      <c r="C17" s="8">
        <v>21.9</v>
      </c>
      <c r="D17" s="8"/>
      <c r="E17" s="8">
        <f t="shared" si="1"/>
        <v>32.72727272727272</v>
      </c>
      <c r="F17" s="8">
        <v>0.3</v>
      </c>
      <c r="G17" s="8">
        <f t="shared" si="2"/>
        <v>-50</v>
      </c>
      <c r="H17" s="8">
        <f t="shared" si="0"/>
        <v>-21.599999999999998</v>
      </c>
    </row>
    <row r="18" spans="2:8" ht="12.75" hidden="1">
      <c r="B18" s="43">
        <v>1975</v>
      </c>
      <c r="C18" s="8">
        <v>25.6</v>
      </c>
      <c r="D18" s="8"/>
      <c r="E18" s="8">
        <f t="shared" si="1"/>
        <v>16.894977168949787</v>
      </c>
      <c r="F18" s="8">
        <v>0.2</v>
      </c>
      <c r="G18" s="8">
        <f t="shared" si="2"/>
        <v>-33.33333333333333</v>
      </c>
      <c r="H18" s="8">
        <f t="shared" si="0"/>
        <v>-25.400000000000002</v>
      </c>
    </row>
    <row r="19" spans="2:8" ht="14.25" hidden="1">
      <c r="B19" s="43" t="s">
        <v>51</v>
      </c>
      <c r="C19" s="8">
        <v>29.8</v>
      </c>
      <c r="D19" s="8"/>
      <c r="E19" s="8">
        <f t="shared" si="1"/>
        <v>16.40625</v>
      </c>
      <c r="F19" s="8">
        <v>0.6</v>
      </c>
      <c r="G19" s="8">
        <f t="shared" si="2"/>
        <v>199.99999999999994</v>
      </c>
      <c r="H19" s="8">
        <f t="shared" si="0"/>
        <v>-29.2</v>
      </c>
    </row>
    <row r="20" spans="2:8" ht="14.25" hidden="1">
      <c r="B20" s="43" t="s">
        <v>52</v>
      </c>
      <c r="C20" s="8">
        <v>35.7</v>
      </c>
      <c r="D20" s="8"/>
      <c r="E20" s="8">
        <f t="shared" si="1"/>
        <v>19.798657718120815</v>
      </c>
      <c r="F20" s="8">
        <v>1.3</v>
      </c>
      <c r="G20" s="8">
        <f t="shared" si="2"/>
        <v>116.6666666666667</v>
      </c>
      <c r="H20" s="8">
        <f t="shared" si="0"/>
        <v>-34.400000000000006</v>
      </c>
    </row>
    <row r="21" spans="2:8" ht="14.25" hidden="1">
      <c r="B21" s="44" t="s">
        <v>53</v>
      </c>
      <c r="C21" s="8">
        <v>41.6</v>
      </c>
      <c r="D21" s="8"/>
      <c r="E21" s="8">
        <f t="shared" si="1"/>
        <v>16.526610644257687</v>
      </c>
      <c r="F21" s="8">
        <v>2.9</v>
      </c>
      <c r="G21" s="8">
        <f t="shared" si="2"/>
        <v>123.07692307692308</v>
      </c>
      <c r="H21" s="8">
        <f t="shared" si="0"/>
        <v>-38.7</v>
      </c>
    </row>
    <row r="22" spans="2:8" ht="14.25" hidden="1">
      <c r="B22" s="43" t="s">
        <v>54</v>
      </c>
      <c r="C22" s="8">
        <v>51</v>
      </c>
      <c r="D22" s="8"/>
      <c r="E22" s="8">
        <f t="shared" si="1"/>
        <v>22.596153846153832</v>
      </c>
      <c r="F22" s="8">
        <v>2.5</v>
      </c>
      <c r="G22" s="8">
        <f t="shared" si="2"/>
        <v>-13.793103448275856</v>
      </c>
      <c r="H22" s="8">
        <f t="shared" si="0"/>
        <v>-48.5</v>
      </c>
    </row>
    <row r="23" spans="2:8" ht="12.75" hidden="1">
      <c r="B23" s="43">
        <v>1980</v>
      </c>
      <c r="C23" s="8">
        <v>85.8</v>
      </c>
      <c r="D23" s="8"/>
      <c r="E23" s="8">
        <f t="shared" si="1"/>
        <v>68.23529411764706</v>
      </c>
      <c r="F23" s="8">
        <v>2.2</v>
      </c>
      <c r="G23" s="8">
        <f t="shared" si="2"/>
        <v>-11.99999999999999</v>
      </c>
      <c r="H23" s="8">
        <f t="shared" si="0"/>
        <v>-83.6</v>
      </c>
    </row>
    <row r="24" spans="2:8" ht="12.75" hidden="1">
      <c r="B24" s="43">
        <v>1981</v>
      </c>
      <c r="C24" s="8">
        <v>100.4</v>
      </c>
      <c r="D24" s="8"/>
      <c r="E24" s="8">
        <f t="shared" si="1"/>
        <v>17.01631701631703</v>
      </c>
      <c r="F24" s="8">
        <v>0.7</v>
      </c>
      <c r="G24" s="8">
        <f t="shared" si="2"/>
        <v>-68.18181818181819</v>
      </c>
      <c r="H24" s="8">
        <f t="shared" si="0"/>
        <v>-99.7</v>
      </c>
    </row>
    <row r="25" spans="2:8" ht="14.25" hidden="1">
      <c r="B25" s="43" t="s">
        <v>55</v>
      </c>
      <c r="C25" s="8">
        <v>107.04</v>
      </c>
      <c r="D25" s="8"/>
      <c r="E25" s="8">
        <f t="shared" si="1"/>
        <v>6.613545816733057</v>
      </c>
      <c r="F25" s="8">
        <v>1</v>
      </c>
      <c r="G25" s="8">
        <f t="shared" si="2"/>
        <v>42.85714285714286</v>
      </c>
      <c r="H25" s="8">
        <f t="shared" si="0"/>
        <v>-106.04</v>
      </c>
    </row>
    <row r="26" spans="2:8" ht="14.25" hidden="1">
      <c r="B26" s="43" t="s">
        <v>56</v>
      </c>
      <c r="C26" s="8">
        <v>110</v>
      </c>
      <c r="D26" s="8"/>
      <c r="E26" s="8">
        <f t="shared" si="1"/>
        <v>2.7653213751868355</v>
      </c>
      <c r="F26" s="8">
        <v>1</v>
      </c>
      <c r="G26" s="8">
        <f t="shared" si="2"/>
        <v>0</v>
      </c>
      <c r="H26" s="8">
        <f t="shared" si="0"/>
        <v>-109</v>
      </c>
    </row>
    <row r="27" spans="2:8" ht="14.25" hidden="1">
      <c r="B27" s="43" t="s">
        <v>57</v>
      </c>
      <c r="C27" s="8">
        <v>118</v>
      </c>
      <c r="D27" s="8"/>
      <c r="E27" s="8">
        <f t="shared" si="1"/>
        <v>7.272727272727275</v>
      </c>
      <c r="F27" s="8">
        <v>1</v>
      </c>
      <c r="G27" s="8">
        <f t="shared" si="2"/>
        <v>0</v>
      </c>
      <c r="H27" s="8">
        <f t="shared" si="0"/>
        <v>-117</v>
      </c>
    </row>
    <row r="28" spans="2:8" ht="12.75" hidden="1">
      <c r="B28" s="43">
        <v>1985</v>
      </c>
      <c r="C28" s="8">
        <v>122.7</v>
      </c>
      <c r="D28" s="8"/>
      <c r="E28" s="8">
        <f t="shared" si="1"/>
        <v>3.9830508474576254</v>
      </c>
      <c r="F28" s="8">
        <v>1.5</v>
      </c>
      <c r="G28" s="8">
        <f t="shared" si="2"/>
        <v>50</v>
      </c>
      <c r="H28" s="8">
        <f t="shared" si="0"/>
        <v>-121.2</v>
      </c>
    </row>
    <row r="29" spans="2:8" ht="12.75" hidden="1">
      <c r="B29" s="43">
        <v>1986</v>
      </c>
      <c r="C29" s="8">
        <v>134</v>
      </c>
      <c r="D29" s="8"/>
      <c r="E29" s="8">
        <f t="shared" si="1"/>
        <v>9.209453952730229</v>
      </c>
      <c r="F29" s="8">
        <v>2.2</v>
      </c>
      <c r="G29" s="8">
        <f t="shared" si="2"/>
        <v>46.66666666666668</v>
      </c>
      <c r="H29" s="8">
        <f t="shared" si="0"/>
        <v>-131.8</v>
      </c>
    </row>
    <row r="30" spans="2:8" ht="12.75" hidden="1">
      <c r="B30" s="43">
        <v>1987</v>
      </c>
      <c r="C30" s="8">
        <v>162.6</v>
      </c>
      <c r="D30" s="8"/>
      <c r="E30" s="8">
        <f t="shared" si="1"/>
        <v>21.343283582089544</v>
      </c>
      <c r="F30" s="8">
        <v>1.8</v>
      </c>
      <c r="G30" s="8">
        <f t="shared" si="2"/>
        <v>-18.181818181818187</v>
      </c>
      <c r="H30" s="8">
        <f t="shared" si="0"/>
        <v>-160.79999999999998</v>
      </c>
    </row>
    <row r="31" spans="2:8" ht="12.75" hidden="1">
      <c r="B31" s="43">
        <v>1988</v>
      </c>
      <c r="C31" s="8">
        <v>192.6</v>
      </c>
      <c r="D31" s="8"/>
      <c r="E31" s="8">
        <f t="shared" si="1"/>
        <v>18.450184501845012</v>
      </c>
      <c r="F31" s="8">
        <v>1.9</v>
      </c>
      <c r="G31" s="8">
        <f t="shared" si="2"/>
        <v>5.555555555555558</v>
      </c>
      <c r="H31" s="8">
        <f t="shared" si="0"/>
        <v>-190.7</v>
      </c>
    </row>
    <row r="32" spans="2:8" ht="0.75" customHeight="1" hidden="1">
      <c r="B32" s="43">
        <v>1989</v>
      </c>
      <c r="C32" s="8">
        <v>215.6</v>
      </c>
      <c r="D32" s="8"/>
      <c r="E32" s="8">
        <f t="shared" si="1"/>
        <v>11.94184839044652</v>
      </c>
      <c r="F32" s="8">
        <v>2.1</v>
      </c>
      <c r="G32" s="8">
        <f t="shared" si="2"/>
        <v>10.526315789473696</v>
      </c>
      <c r="H32" s="8">
        <f t="shared" si="0"/>
        <v>-213.5</v>
      </c>
    </row>
    <row r="33" spans="2:8" ht="12.75" hidden="1">
      <c r="B33" s="43">
        <v>1990</v>
      </c>
      <c r="C33" s="8">
        <v>239.7</v>
      </c>
      <c r="D33" s="8"/>
      <c r="E33" s="8">
        <f t="shared" si="1"/>
        <v>11.178107606679033</v>
      </c>
      <c r="F33" s="8">
        <v>3.1</v>
      </c>
      <c r="G33" s="8">
        <f t="shared" si="2"/>
        <v>47.61904761904763</v>
      </c>
      <c r="H33" s="8">
        <f t="shared" si="0"/>
        <v>-236.6</v>
      </c>
    </row>
    <row r="34" spans="2:8" ht="12.75" hidden="1">
      <c r="B34" s="43">
        <v>1991</v>
      </c>
      <c r="C34" s="8">
        <v>222.9</v>
      </c>
      <c r="D34" s="8"/>
      <c r="E34" s="8">
        <f>((C34/C33)-1)*100</f>
        <v>-7.008760951188975</v>
      </c>
      <c r="F34" s="8">
        <v>2.5</v>
      </c>
      <c r="G34" s="8">
        <f>((F34/F33)-1)*100</f>
        <v>-19.354838709677423</v>
      </c>
      <c r="H34" s="8">
        <f t="shared" si="0"/>
        <v>-220.4</v>
      </c>
    </row>
    <row r="35" spans="2:8" ht="12.75" hidden="1">
      <c r="B35" s="43">
        <v>1992</v>
      </c>
      <c r="C35" s="8">
        <v>278.4</v>
      </c>
      <c r="D35" s="8"/>
      <c r="E35" s="8">
        <f>((C35/C34)-1)*100</f>
        <v>24.89905787348585</v>
      </c>
      <c r="F35" s="8">
        <v>3.7</v>
      </c>
      <c r="G35" s="8">
        <f>((F35/F34)-1)*100</f>
        <v>48</v>
      </c>
      <c r="H35" s="8">
        <f t="shared" si="0"/>
        <v>-274.7</v>
      </c>
    </row>
    <row r="36" spans="2:8" ht="12.75">
      <c r="B36" s="79">
        <v>1993</v>
      </c>
      <c r="C36" s="58">
        <v>261.1</v>
      </c>
      <c r="D36" s="58"/>
      <c r="E36" s="58">
        <f>((C36/C35)-1)*100</f>
        <v>-6.214080459770099</v>
      </c>
      <c r="F36" s="58">
        <v>1.8</v>
      </c>
      <c r="G36" s="58">
        <f>((F36/F35)-1)*100</f>
        <v>-51.35135135135136</v>
      </c>
      <c r="H36" s="58">
        <f t="shared" si="0"/>
        <v>-259.3</v>
      </c>
    </row>
    <row r="37" spans="2:16" ht="12.75">
      <c r="B37" s="80">
        <v>1994</v>
      </c>
      <c r="C37" s="59">
        <v>272.9</v>
      </c>
      <c r="D37" s="59"/>
      <c r="E37" s="59">
        <f t="shared" si="1"/>
        <v>4.519341248563746</v>
      </c>
      <c r="F37" s="59">
        <v>2</v>
      </c>
      <c r="G37" s="59">
        <f t="shared" si="2"/>
        <v>11.111111111111116</v>
      </c>
      <c r="H37" s="59">
        <f t="shared" si="0"/>
        <v>-270.9</v>
      </c>
      <c r="K37" s="43"/>
      <c r="L37" s="8"/>
      <c r="M37" s="8"/>
      <c r="N37" s="8"/>
      <c r="O37" s="8"/>
      <c r="P37" s="8"/>
    </row>
    <row r="38" spans="2:16" ht="12.75">
      <c r="B38" s="79">
        <v>1995</v>
      </c>
      <c r="C38" s="58">
        <v>332.5</v>
      </c>
      <c r="D38" s="58"/>
      <c r="E38" s="58">
        <f>((C38/C37)-1)*100</f>
        <v>21.83950164895567</v>
      </c>
      <c r="F38" s="58">
        <v>3.4</v>
      </c>
      <c r="G38" s="58">
        <f>((F38/F37)-1)*100</f>
        <v>70</v>
      </c>
      <c r="H38" s="58">
        <f>F38-C38</f>
        <v>-329.1</v>
      </c>
      <c r="K38" s="43"/>
      <c r="M38" s="8"/>
      <c r="P38" s="8"/>
    </row>
    <row r="39" spans="2:16" ht="12.75">
      <c r="B39" s="79" t="s">
        <v>37</v>
      </c>
      <c r="C39" s="58">
        <v>314.9</v>
      </c>
      <c r="D39" s="58"/>
      <c r="E39" s="58">
        <f>((C39/C38)-1)*100</f>
        <v>-5.293233082706772</v>
      </c>
      <c r="F39" s="58">
        <v>2.2</v>
      </c>
      <c r="G39" s="58">
        <f>((F39/F38)-1)*100</f>
        <v>-35.29411764705882</v>
      </c>
      <c r="H39" s="58">
        <f>F39-C39</f>
        <v>-312.7</v>
      </c>
      <c r="K39" s="43"/>
      <c r="M39" s="8"/>
      <c r="N39" s="8"/>
      <c r="O39" s="8"/>
      <c r="P39" s="8"/>
    </row>
    <row r="40" spans="2:16" ht="12.75">
      <c r="B40" s="79" t="s">
        <v>38</v>
      </c>
      <c r="C40" s="58">
        <v>428.4</v>
      </c>
      <c r="D40" s="58"/>
      <c r="E40" s="58">
        <f>((C40/C39)-1)*100</f>
        <v>36.0431883137504</v>
      </c>
      <c r="F40" s="58">
        <v>1.8</v>
      </c>
      <c r="G40" s="58">
        <f>((F40/F39)-1)*100</f>
        <v>-18.181818181818187</v>
      </c>
      <c r="H40" s="58">
        <f>F40-C40</f>
        <v>-426.59999999999997</v>
      </c>
      <c r="K40" s="43"/>
      <c r="M40" s="8"/>
      <c r="N40" s="8"/>
      <c r="O40" s="8"/>
      <c r="P40" s="8"/>
    </row>
    <row r="41" spans="2:16" ht="12.75">
      <c r="B41" s="79"/>
      <c r="C41" s="58"/>
      <c r="D41" s="58"/>
      <c r="E41" s="58"/>
      <c r="F41" s="58"/>
      <c r="G41" s="58"/>
      <c r="H41" s="58"/>
      <c r="K41" s="142"/>
      <c r="L41" s="12"/>
      <c r="M41" s="40"/>
      <c r="N41" s="40"/>
      <c r="O41" s="40"/>
      <c r="P41" s="40"/>
    </row>
    <row r="42" spans="2:16" ht="12.75">
      <c r="B42" s="79" t="s">
        <v>39</v>
      </c>
      <c r="C42" s="58">
        <v>448.2</v>
      </c>
      <c r="D42" s="58"/>
      <c r="E42" s="58">
        <f>((C42/C40)-1)*100</f>
        <v>4.621848739495804</v>
      </c>
      <c r="F42" s="58">
        <v>1</v>
      </c>
      <c r="G42" s="58">
        <f>((F42/F40)-1)*100</f>
        <v>-44.44444444444444</v>
      </c>
      <c r="H42" s="58">
        <f>F42-C42</f>
        <v>-447.2</v>
      </c>
      <c r="K42" s="142"/>
      <c r="L42" s="12"/>
      <c r="M42" s="40"/>
      <c r="N42" s="40"/>
      <c r="O42" s="40"/>
      <c r="P42" s="40"/>
    </row>
    <row r="43" spans="2:16" ht="12.75">
      <c r="B43" s="80" t="s">
        <v>40</v>
      </c>
      <c r="C43" s="58">
        <v>471.7</v>
      </c>
      <c r="D43" s="59"/>
      <c r="E43" s="59">
        <f>((C43/C42)-1)*100</f>
        <v>5.243195002231138</v>
      </c>
      <c r="F43" s="58">
        <v>1.2</v>
      </c>
      <c r="G43" s="59">
        <f>((F43/F42)-1)*100</f>
        <v>19.999999999999996</v>
      </c>
      <c r="H43" s="59">
        <f>F43-C43</f>
        <v>-470.5</v>
      </c>
      <c r="K43" s="43"/>
      <c r="M43" s="8"/>
      <c r="N43" s="8"/>
      <c r="O43" s="8"/>
      <c r="P43" s="8"/>
    </row>
    <row r="44" spans="2:16" ht="12.75">
      <c r="B44" s="79" t="s">
        <v>41</v>
      </c>
      <c r="C44" s="58">
        <v>574.9</v>
      </c>
      <c r="D44" s="58"/>
      <c r="E44" s="58">
        <f>((C44/C43)-1)*100</f>
        <v>21.87831248675005</v>
      </c>
      <c r="F44" s="58">
        <v>3.2</v>
      </c>
      <c r="G44" s="58">
        <f>((F44/F43)-1)*100</f>
        <v>166.66666666666669</v>
      </c>
      <c r="H44" s="58">
        <f>F44-C44</f>
        <v>-571.6999999999999</v>
      </c>
      <c r="K44" s="43"/>
      <c r="M44" s="8"/>
      <c r="P44" s="8"/>
    </row>
    <row r="45" spans="2:16" ht="12.75">
      <c r="B45" s="79" t="s">
        <v>42</v>
      </c>
      <c r="C45" s="58">
        <v>514.5</v>
      </c>
      <c r="D45" s="58"/>
      <c r="E45" s="58">
        <f>((C45/C44)-1)*100</f>
        <v>-10.506174986954253</v>
      </c>
      <c r="F45" s="58">
        <v>3.5</v>
      </c>
      <c r="G45" s="58">
        <f>((F45/F44)-1)*100</f>
        <v>9.375</v>
      </c>
      <c r="H45" s="58">
        <f>F45-C45</f>
        <v>-511</v>
      </c>
      <c r="K45" s="142"/>
      <c r="L45" s="40"/>
      <c r="M45" s="40"/>
      <c r="N45" s="40"/>
      <c r="O45" s="40"/>
      <c r="P45" s="40"/>
    </row>
    <row r="46" spans="2:16" ht="12.75">
      <c r="B46" s="80" t="s">
        <v>43</v>
      </c>
      <c r="C46" s="58">
        <v>496</v>
      </c>
      <c r="D46" s="59"/>
      <c r="E46" s="59">
        <f>((C46/C45)-1)*100</f>
        <v>-3.5957240038872684</v>
      </c>
      <c r="F46" s="58">
        <v>2.3</v>
      </c>
      <c r="G46" s="59">
        <f>((F46/F45)-1)*100</f>
        <v>-34.285714285714285</v>
      </c>
      <c r="H46" s="59">
        <f>F46-C46</f>
        <v>-493.7</v>
      </c>
      <c r="K46" s="142"/>
      <c r="L46" s="40"/>
      <c r="M46" s="40"/>
      <c r="N46" s="12"/>
      <c r="O46" s="12"/>
      <c r="P46" s="40"/>
    </row>
    <row r="47" spans="2:16" ht="12.75">
      <c r="B47" s="80"/>
      <c r="C47" s="59"/>
      <c r="D47" s="59"/>
      <c r="E47" s="59"/>
      <c r="F47" s="59"/>
      <c r="G47" s="59"/>
      <c r="H47" s="59"/>
      <c r="K47" s="142"/>
      <c r="L47" s="40"/>
      <c r="M47" s="40"/>
      <c r="N47" s="143"/>
      <c r="O47" s="143"/>
      <c r="P47" s="40"/>
    </row>
    <row r="48" spans="2:16" ht="12.75">
      <c r="B48" s="79" t="s">
        <v>85</v>
      </c>
      <c r="C48" s="59">
        <v>546.1839716300001</v>
      </c>
      <c r="D48" s="59"/>
      <c r="E48" s="59">
        <f>((C48/C46)-1)*100</f>
        <v>10.117736215725825</v>
      </c>
      <c r="F48" s="59">
        <v>19.7</v>
      </c>
      <c r="G48" s="59">
        <f>((F48/F46)-1)*100</f>
        <v>756.5217391304348</v>
      </c>
      <c r="H48" s="59">
        <f>F48-C48</f>
        <v>-526.48397163</v>
      </c>
      <c r="K48" s="43"/>
      <c r="M48" s="8"/>
      <c r="P48" s="8"/>
    </row>
    <row r="49" spans="2:16" ht="12.75">
      <c r="B49" s="79" t="s">
        <v>86</v>
      </c>
      <c r="C49" s="59">
        <v>718.888459</v>
      </c>
      <c r="D49" s="59"/>
      <c r="E49" s="59">
        <f>((C49/C48)-1)*100</f>
        <v>31.620204242645666</v>
      </c>
      <c r="F49" s="59">
        <v>11.895523427948717</v>
      </c>
      <c r="G49" s="59">
        <f>((F49/F48)-1)*100</f>
        <v>-39.616632345437985</v>
      </c>
      <c r="H49" s="59">
        <f>F49-C49</f>
        <v>-706.9929355720512</v>
      </c>
      <c r="K49" s="43"/>
      <c r="L49" s="8"/>
      <c r="M49" s="8"/>
      <c r="N49" s="144"/>
      <c r="O49" s="144"/>
      <c r="P49" s="8"/>
    </row>
    <row r="50" spans="2:16" ht="12.75">
      <c r="B50" s="79" t="s">
        <v>44</v>
      </c>
      <c r="C50" s="58">
        <v>976.3205020000001</v>
      </c>
      <c r="D50" s="58"/>
      <c r="E50" s="58">
        <f>((C50/C49)-1)*100</f>
        <v>35.80973373228129</v>
      </c>
      <c r="F50" s="58">
        <v>42.82506206666668</v>
      </c>
      <c r="G50" s="58">
        <f>((F50/F49)-1)*100</f>
        <v>260.0099005819999</v>
      </c>
      <c r="H50" s="58">
        <f>F50-C50</f>
        <v>-933.4954399333335</v>
      </c>
      <c r="K50" s="43"/>
      <c r="L50" s="40"/>
      <c r="M50" s="40"/>
      <c r="N50" s="144"/>
      <c r="O50" s="144"/>
      <c r="P50" s="40"/>
    </row>
    <row r="51" spans="2:16" ht="12.75">
      <c r="B51" s="79" t="s">
        <v>45</v>
      </c>
      <c r="C51" s="58">
        <v>868.7486529999998</v>
      </c>
      <c r="D51" s="59"/>
      <c r="E51" s="59">
        <f>((C51/C50)-1)*100</f>
        <v>-11.01808768530812</v>
      </c>
      <c r="F51" s="58">
        <v>13.88287043247059</v>
      </c>
      <c r="G51" s="59">
        <f>((F51/F50)-1)*100</f>
        <v>-67.58236938253859</v>
      </c>
      <c r="H51" s="59">
        <f>F51-C51</f>
        <v>-854.8657825675292</v>
      </c>
      <c r="K51" s="43"/>
      <c r="L51" s="40"/>
      <c r="M51" s="40"/>
      <c r="N51" s="144"/>
      <c r="O51" s="144"/>
      <c r="P51" s="40"/>
    </row>
    <row r="52" spans="2:16" ht="12.75">
      <c r="B52" s="79" t="s">
        <v>46</v>
      </c>
      <c r="C52" s="58">
        <v>860.03593866</v>
      </c>
      <c r="D52" s="59"/>
      <c r="E52" s="59">
        <f>((C52/C51)-1)*100</f>
        <v>-1.002903925078047</v>
      </c>
      <c r="F52" s="58">
        <v>17.891631452366667</v>
      </c>
      <c r="G52" s="59">
        <f>((F52/F51)-1)*100</f>
        <v>28.875591970663383</v>
      </c>
      <c r="H52" s="59">
        <f>F52-C52</f>
        <v>-842.1443072076333</v>
      </c>
      <c r="K52" s="43"/>
      <c r="L52" s="96"/>
      <c r="M52" s="40"/>
      <c r="N52" s="144"/>
      <c r="O52" s="144"/>
      <c r="P52" s="40"/>
    </row>
    <row r="53" spans="2:16" ht="13.5" customHeight="1">
      <c r="B53" s="43"/>
      <c r="C53" s="12"/>
      <c r="D53" s="12"/>
      <c r="E53" s="12"/>
      <c r="F53" s="12"/>
      <c r="G53" s="12"/>
      <c r="H53" s="59"/>
      <c r="K53" s="43"/>
      <c r="L53" s="96"/>
      <c r="M53" s="40"/>
      <c r="N53" s="144"/>
      <c r="O53" s="144"/>
      <c r="P53" s="40"/>
    </row>
    <row r="54" spans="2:8" ht="14.25">
      <c r="B54" s="12">
        <v>2008</v>
      </c>
      <c r="C54" s="40">
        <v>879.41644172</v>
      </c>
      <c r="D54" s="101" t="s">
        <v>115</v>
      </c>
      <c r="E54" s="59">
        <f>((C54/C52)-1)*100</f>
        <v>2.2534526975926283</v>
      </c>
      <c r="F54" s="40">
        <v>12.438493889778037</v>
      </c>
      <c r="G54" s="40">
        <f>((F54/F52)-1)*100</f>
        <v>-30.47870495827423</v>
      </c>
      <c r="H54" s="59">
        <f>F54-C54</f>
        <v>-866.977947830222</v>
      </c>
    </row>
    <row r="55" spans="2:8" ht="12.75">
      <c r="B55" s="1">
        <v>2009</v>
      </c>
      <c r="C55" s="102">
        <v>735.8652403796888</v>
      </c>
      <c r="D55" s="1"/>
      <c r="E55" s="103">
        <f>((C55/C54)-1)*100</f>
        <v>-16.323461164718232</v>
      </c>
      <c r="F55" s="102">
        <v>15.975178766412412</v>
      </c>
      <c r="G55" s="102">
        <f>((F55/F54)-1)*100</f>
        <v>28.43338516683942</v>
      </c>
      <c r="H55" s="103">
        <f>F55-C55</f>
        <v>-719.8900616132763</v>
      </c>
    </row>
    <row r="56" ht="12.75" hidden="1"/>
    <row r="57" ht="12.75" hidden="1">
      <c r="A57" t="s">
        <v>47</v>
      </c>
    </row>
    <row r="58" ht="12.75" hidden="1"/>
    <row r="59" ht="12.75" hidden="1">
      <c r="A59" t="s">
        <v>48</v>
      </c>
    </row>
    <row r="60" ht="12.75" hidden="1">
      <c r="A60" t="s">
        <v>49</v>
      </c>
    </row>
    <row r="61" ht="12.75" hidden="1">
      <c r="A61" t="s">
        <v>50</v>
      </c>
    </row>
    <row r="62" ht="12.75" hidden="1"/>
    <row r="63" ht="12.75" hidden="1"/>
    <row r="65" ht="12.75">
      <c r="B65" s="20"/>
    </row>
    <row r="66" spans="1:2" ht="14.25">
      <c r="A66" s="45"/>
      <c r="B66" t="s">
        <v>155</v>
      </c>
    </row>
    <row r="67" spans="1:12" ht="14.25">
      <c r="A67" s="46"/>
      <c r="B67" t="s">
        <v>97</v>
      </c>
      <c r="K67" s="84"/>
      <c r="L67" s="8"/>
    </row>
    <row r="68" spans="2:12" ht="12.75">
      <c r="B68" t="s">
        <v>110</v>
      </c>
      <c r="K68" s="85"/>
      <c r="L68" s="8"/>
    </row>
    <row r="69" spans="2:12" ht="12.75">
      <c r="B69" t="s">
        <v>111</v>
      </c>
      <c r="K69" s="84"/>
      <c r="L69" s="8"/>
    </row>
    <row r="70" spans="2:12" ht="12.75">
      <c r="B70" t="s">
        <v>162</v>
      </c>
      <c r="K70" s="84"/>
      <c r="L70" s="8"/>
    </row>
    <row r="71" spans="11:12" ht="12.75">
      <c r="K71" s="84"/>
      <c r="L71" s="8"/>
    </row>
    <row r="72" spans="11:12" ht="12.75">
      <c r="K72" s="84"/>
      <c r="L72" s="8"/>
    </row>
    <row r="73" spans="11:12" ht="12.75">
      <c r="K73" s="85"/>
      <c r="L73" s="8"/>
    </row>
    <row r="74" spans="11:12" ht="12.75">
      <c r="K74" s="84"/>
      <c r="L74" s="8"/>
    </row>
    <row r="75" spans="11:12" ht="12.75">
      <c r="K75" s="84"/>
      <c r="L75" s="8"/>
    </row>
    <row r="76" spans="11:12" ht="12.75">
      <c r="K76" s="85"/>
      <c r="L76" s="8"/>
    </row>
    <row r="77" spans="11:12" ht="12.75">
      <c r="K77" s="85"/>
      <c r="L77" s="40"/>
    </row>
    <row r="78" spans="11:12" ht="12.75">
      <c r="K78" s="85"/>
      <c r="L78" s="40"/>
    </row>
    <row r="79" spans="11:12" ht="12.75">
      <c r="K79" s="84"/>
      <c r="L79" s="40"/>
    </row>
    <row r="80" spans="11:12" ht="12.75">
      <c r="K80" s="84"/>
      <c r="L80" s="40"/>
    </row>
    <row r="81" spans="11:12" ht="12.75">
      <c r="K81" s="84"/>
      <c r="L81" s="40"/>
    </row>
    <row r="82" spans="11:12" ht="12.75">
      <c r="K82" s="83"/>
      <c r="L82" s="96"/>
    </row>
    <row r="83" spans="11:12" ht="12.75">
      <c r="K83" s="83"/>
      <c r="L83" s="96"/>
    </row>
    <row r="94" ht="12.75">
      <c r="B94" s="33" t="s">
        <v>95</v>
      </c>
    </row>
    <row r="95" ht="12.75">
      <c r="B95" s="33"/>
    </row>
    <row r="96" spans="1:9" s="32" customFormat="1" ht="9" customHeight="1">
      <c r="A96" s="29"/>
      <c r="B96" s="29"/>
      <c r="C96" s="29"/>
      <c r="D96" s="29"/>
      <c r="E96" s="29"/>
      <c r="F96" s="29"/>
      <c r="G96" s="29"/>
      <c r="H96" s="29"/>
      <c r="I96" s="29"/>
    </row>
    <row r="97" spans="1:9" ht="12.75">
      <c r="A97" s="184">
        <f>Notes!A27+1</f>
        <v>68</v>
      </c>
      <c r="B97" s="184"/>
      <c r="C97" s="184"/>
      <c r="D97" s="184"/>
      <c r="E97" s="184"/>
      <c r="F97" s="184"/>
      <c r="G97" s="184"/>
      <c r="H97" s="184"/>
      <c r="I97" s="184"/>
    </row>
  </sheetData>
  <sheetProtection/>
  <mergeCells count="3">
    <mergeCell ref="E3:I3"/>
    <mergeCell ref="A97:I97"/>
    <mergeCell ref="B7:H7"/>
  </mergeCells>
  <printOptions/>
  <pageMargins left="0.75" right="0.75" top="1" bottom="1" header="0.5" footer="0.5"/>
  <pageSetup horizontalDpi="600" verticalDpi="600" orientation="portrait" scale="77" r:id="rId2"/>
  <ignoredErrors>
    <ignoredError sqref="B39:B52" numberStoredAsText="1"/>
  </ignoredErrors>
  <drawing r:id="rId1"/>
</worksheet>
</file>

<file path=xl/worksheets/sheet3.xml><?xml version="1.0" encoding="utf-8"?>
<worksheet xmlns="http://schemas.openxmlformats.org/spreadsheetml/2006/main" xmlns:r="http://schemas.openxmlformats.org/officeDocument/2006/relationships">
  <dimension ref="A3:M63"/>
  <sheetViews>
    <sheetView zoomScaleSheetLayoutView="100" zoomScalePageLayoutView="0" workbookViewId="0" topLeftCell="A1">
      <selection activeCell="H2" sqref="H2"/>
    </sheetView>
  </sheetViews>
  <sheetFormatPr defaultColWidth="9.140625" defaultRowHeight="12.75"/>
  <cols>
    <col min="1" max="1" width="6.7109375" style="0" customWidth="1"/>
    <col min="2" max="2" width="32.8515625" style="0" customWidth="1"/>
    <col min="3" max="7" width="13.28125" style="0" customWidth="1"/>
    <col min="9" max="13" width="11.28125" style="0" bestFit="1" customWidth="1"/>
  </cols>
  <sheetData>
    <row r="3" spans="3:7" ht="13.5" customHeight="1">
      <c r="C3" s="183"/>
      <c r="D3" s="183"/>
      <c r="E3" s="183"/>
      <c r="F3" s="183"/>
      <c r="G3" s="183"/>
    </row>
    <row r="4" spans="1:7" s="32" customFormat="1" ht="9" customHeight="1">
      <c r="A4" s="29"/>
      <c r="B4" s="29"/>
      <c r="C4" s="29"/>
      <c r="D4" s="29"/>
      <c r="E4" s="29"/>
      <c r="F4" s="29"/>
      <c r="G4" s="29"/>
    </row>
    <row r="5" ht="12.75">
      <c r="A5" s="32"/>
    </row>
    <row r="6" ht="12.75">
      <c r="A6" s="32"/>
    </row>
    <row r="7" spans="1:7" ht="15.75">
      <c r="A7" s="82">
        <f>'.01R'!A7+0.01</f>
        <v>7.02</v>
      </c>
      <c r="B7" s="192" t="s">
        <v>109</v>
      </c>
      <c r="C7" s="192"/>
      <c r="D7" s="192"/>
      <c r="E7" s="192"/>
      <c r="F7" s="192"/>
      <c r="G7" s="192"/>
    </row>
    <row r="9" ht="12.75">
      <c r="G9" s="86" t="s">
        <v>80</v>
      </c>
    </row>
    <row r="10" spans="2:7" ht="12.75">
      <c r="B10" s="6" t="s">
        <v>0</v>
      </c>
      <c r="C10" s="15">
        <v>2005</v>
      </c>
      <c r="D10" s="15">
        <v>2006</v>
      </c>
      <c r="E10" s="15">
        <v>2007</v>
      </c>
      <c r="F10" s="17">
        <v>2008</v>
      </c>
      <c r="G10" s="17">
        <v>2009</v>
      </c>
    </row>
    <row r="12" spans="2:7" ht="12.75">
      <c r="B12" s="20" t="s">
        <v>16</v>
      </c>
      <c r="C12" s="53">
        <f>'[1]TABLE 4'!Q112</f>
        <v>53267.349</v>
      </c>
      <c r="D12" s="53">
        <f>'[1]TABLE 4'!R112</f>
        <v>44877.417</v>
      </c>
      <c r="E12" s="53">
        <f>'[1]TABLE 4'!S112</f>
        <v>61024.60348</v>
      </c>
      <c r="F12" s="53">
        <f>'[1]TABLE 4'!T112</f>
        <v>92549.53665</v>
      </c>
      <c r="G12" s="7">
        <f>'[1]TABLE 4'!U112</f>
        <v>94353.46477000002</v>
      </c>
    </row>
    <row r="13" spans="3:7" s="60" customFormat="1" ht="12.75">
      <c r="C13" s="23">
        <f>C12/C$42</f>
        <v>0.0545592854916817</v>
      </c>
      <c r="D13" s="23">
        <f>D12/D$42</f>
        <v>0.05165753851246548</v>
      </c>
      <c r="E13" s="23">
        <f>E12/E$42</f>
        <v>0.070955876070808</v>
      </c>
      <c r="F13" s="23">
        <f>F12/F$42</f>
        <v>0.10523971608830475</v>
      </c>
      <c r="G13" s="23">
        <f>G12/G$42</f>
        <v>0.12822111929259752</v>
      </c>
    </row>
    <row r="14" spans="3:6" ht="12.75">
      <c r="C14" s="21"/>
      <c r="D14" s="21"/>
      <c r="E14" s="21"/>
      <c r="F14" s="21"/>
    </row>
    <row r="15" spans="2:7" ht="12.75">
      <c r="B15" s="20" t="s">
        <v>69</v>
      </c>
      <c r="C15" s="53">
        <f>'[1]TABLE 4'!Q161</f>
        <v>20990.152</v>
      </c>
      <c r="D15" s="53">
        <f>'[1]TABLE 4'!R161</f>
        <v>24396.153000000002</v>
      </c>
      <c r="E15" s="53">
        <f>'[1]TABLE 4'!S161</f>
        <v>25105.98377</v>
      </c>
      <c r="F15" s="53">
        <f>'[1]TABLE 4'!T161</f>
        <v>34111.04597000001</v>
      </c>
      <c r="G15" s="7">
        <f>'[1]TABLE 4'!U161</f>
        <v>33728.72814</v>
      </c>
    </row>
    <row r="16" spans="3:7" s="60" customFormat="1" ht="12.75">
      <c r="C16" s="23">
        <f>C15/C$42</f>
        <v>0.02149924328845037</v>
      </c>
      <c r="D16" s="23">
        <f>D15/D$42</f>
        <v>0.02808194627497167</v>
      </c>
      <c r="E16" s="23">
        <f>E15/E$42</f>
        <v>0.029191784484165845</v>
      </c>
      <c r="F16" s="23">
        <f>F15/F$42</f>
        <v>0.03878827407784664</v>
      </c>
      <c r="G16" s="23">
        <f>G15/G$42</f>
        <v>0.04583546862819174</v>
      </c>
    </row>
    <row r="17" spans="3:6" ht="12.75">
      <c r="C17" s="21"/>
      <c r="D17" s="21"/>
      <c r="E17" s="21"/>
      <c r="F17" s="21"/>
    </row>
    <row r="18" spans="2:7" ht="12.75">
      <c r="B18" s="20" t="s">
        <v>70</v>
      </c>
      <c r="C18" s="53">
        <f>'[1]TABLE 4'!Q204</f>
        <v>13679.542000000001</v>
      </c>
      <c r="D18" s="53">
        <f>'[1]TABLE 4'!R204</f>
        <v>11240.454</v>
      </c>
      <c r="E18" s="53">
        <f>'[1]TABLE 4'!S204</f>
        <v>11236.921070000002</v>
      </c>
      <c r="F18" s="53">
        <f>'[1]TABLE 4'!T204</f>
        <v>10948.453720000001</v>
      </c>
      <c r="G18" s="7">
        <f>'[1]TABLE 4'!U204</f>
        <v>8971.74164</v>
      </c>
    </row>
    <row r="19" spans="3:7" s="60" customFormat="1" ht="12.75">
      <c r="C19" s="23">
        <f>C18/C$42</f>
        <v>0.014011323097258896</v>
      </c>
      <c r="D19" s="23">
        <f>D18/D$42</f>
        <v>0.012938672147788644</v>
      </c>
      <c r="E19" s="23">
        <f>E18/E$42</f>
        <v>0.013065641288790746</v>
      </c>
      <c r="F19" s="23">
        <f>F18/F$42</f>
        <v>0.012449680493335502</v>
      </c>
      <c r="G19" s="23">
        <f>G18/G$42</f>
        <v>0.01219209869917323</v>
      </c>
    </row>
    <row r="20" spans="3:6" ht="12.75">
      <c r="C20" s="21"/>
      <c r="D20" s="21"/>
      <c r="E20" s="21"/>
      <c r="F20" s="21"/>
    </row>
    <row r="21" spans="2:7" ht="12.75">
      <c r="B21" s="20" t="s">
        <v>25</v>
      </c>
      <c r="C21" s="19">
        <f>'[1]TABLE 4'!Q226</f>
        <v>76219.731</v>
      </c>
      <c r="D21" s="19">
        <f>'[1]TABLE 4'!R226</f>
        <v>70035.11799999999</v>
      </c>
      <c r="E21" s="19">
        <f>'[1]TABLE 4'!S226</f>
        <v>105416.5139</v>
      </c>
      <c r="F21" s="19">
        <f>'[1]TABLE 4'!T226</f>
        <v>142631.80889999997</v>
      </c>
      <c r="G21" s="7">
        <f>'[1]TABLE 4'!U226</f>
        <v>88016.47909968883</v>
      </c>
    </row>
    <row r="22" spans="3:7" s="60" customFormat="1" ht="12.75">
      <c r="C22" s="23">
        <f>C21/C$42</f>
        <v>0.07806835034587853</v>
      </c>
      <c r="D22" s="23">
        <f>D21/D$42</f>
        <v>0.08061608816100231</v>
      </c>
      <c r="E22" s="23">
        <f>E21/E$42</f>
        <v>0.12257221955659989</v>
      </c>
      <c r="F22" s="23">
        <f>F21/F$42</f>
        <v>0.16218915423167962</v>
      </c>
      <c r="G22" s="23">
        <f>G21/G$42</f>
        <v>0.11960950765152929</v>
      </c>
    </row>
    <row r="23" spans="3:6" ht="12.75">
      <c r="C23" s="21"/>
      <c r="D23" s="21"/>
      <c r="E23" s="21"/>
      <c r="F23" s="21"/>
    </row>
    <row r="24" spans="2:7" ht="12.75">
      <c r="B24" s="20" t="s">
        <v>71</v>
      </c>
      <c r="C24" s="19">
        <f>'[1]TABLE 4'!Q234</f>
        <v>35.93</v>
      </c>
      <c r="D24" s="19">
        <f>'[1]TABLE 4'!R234</f>
        <v>5.211</v>
      </c>
      <c r="E24" s="19">
        <f>'[1]TABLE 4'!S234</f>
        <v>163.7805</v>
      </c>
      <c r="F24" s="19">
        <f>'[1]TABLE 4'!T234</f>
        <v>127.02788</v>
      </c>
      <c r="G24" s="113">
        <f>'[1]TABLE 4'!U234</f>
        <v>72.64901</v>
      </c>
    </row>
    <row r="25" spans="2:7" ht="12.75">
      <c r="B25" t="s">
        <v>72</v>
      </c>
      <c r="C25" s="23">
        <f>C24/C$42</f>
        <v>3.6801439615778956E-05</v>
      </c>
      <c r="D25" s="23">
        <f>D24/D$42</f>
        <v>5.99828268165384E-06</v>
      </c>
      <c r="E25" s="23">
        <f>E24/E$42</f>
        <v>0.0001904344837672507</v>
      </c>
      <c r="F25" s="23">
        <f>F24/F$42</f>
        <v>0.00014444565051746527</v>
      </c>
      <c r="G25" s="23">
        <f>G24/G$42</f>
        <v>9.87259704813817E-05</v>
      </c>
    </row>
    <row r="26" spans="3:6" ht="12.75">
      <c r="C26" s="21"/>
      <c r="D26" s="21"/>
      <c r="E26" s="21"/>
      <c r="F26" s="21"/>
    </row>
    <row r="27" spans="2:7" ht="12.75">
      <c r="B27" s="20" t="s">
        <v>17</v>
      </c>
      <c r="C27" s="53">
        <f>'[1]TABLE 4'!Q298</f>
        <v>22050.907000000003</v>
      </c>
      <c r="D27" s="53">
        <f>'[1]TABLE 4'!R298</f>
        <v>26093.423000000003</v>
      </c>
      <c r="E27" s="53">
        <f>'[1]TABLE 4'!S298</f>
        <v>27535.79412</v>
      </c>
      <c r="F27" s="53">
        <f>'[1]TABLE 4'!T298</f>
        <v>30256.0821</v>
      </c>
      <c r="G27" s="7">
        <f>'[1]TABLE 4'!U298</f>
        <v>26972.538780000003</v>
      </c>
    </row>
    <row r="28" spans="3:7" s="60" customFormat="1" ht="12.75">
      <c r="C28" s="23">
        <f>C27/C$42</f>
        <v>0.022585725645245133</v>
      </c>
      <c r="D28" s="23">
        <f>D27/D$42</f>
        <v>0.03003564139051391</v>
      </c>
      <c r="E28" s="23">
        <f>E27/E$42</f>
        <v>0.03201702729179296</v>
      </c>
      <c r="F28" s="23">
        <f>F27/F$42</f>
        <v>0.03440472643520727</v>
      </c>
      <c r="G28" s="23">
        <f>G27/G$42</f>
        <v>0.03665418245069277</v>
      </c>
    </row>
    <row r="29" spans="2:6" ht="12.75">
      <c r="B29" s="20" t="s">
        <v>73</v>
      </c>
      <c r="C29" s="21"/>
      <c r="D29" s="21"/>
      <c r="E29" s="21"/>
      <c r="F29" s="21"/>
    </row>
    <row r="30" spans="2:7" ht="12.75">
      <c r="B30" t="s">
        <v>74</v>
      </c>
      <c r="C30" s="19">
        <f>'[1]TABLE 4'!Q391</f>
        <v>107755.54200000002</v>
      </c>
      <c r="D30" s="19">
        <f>'[1]TABLE 4'!R391</f>
        <v>56243.28100000001</v>
      </c>
      <c r="E30" s="19">
        <f>'[1]TABLE 4'!S391</f>
        <v>75589.87885000001</v>
      </c>
      <c r="F30" s="19">
        <f>'[1]TABLE 4'!T391</f>
        <v>77558.63583000001</v>
      </c>
      <c r="G30" s="39">
        <f>'[1]TABLE 4'!U391</f>
        <v>47324.84603</v>
      </c>
    </row>
    <row r="31" spans="2:7" ht="12.75">
      <c r="B31" t="s">
        <v>75</v>
      </c>
      <c r="C31" s="23">
        <f>C30/C$42</f>
        <v>0.11036902510933853</v>
      </c>
      <c r="D31" s="23">
        <f>D30/D$42</f>
        <v>0.06474056771861265</v>
      </c>
      <c r="E31" s="23">
        <f>E30/E$42</f>
        <v>0.087891535053494</v>
      </c>
      <c r="F31" s="23">
        <f>F30/F$42</f>
        <v>0.08819329745337436</v>
      </c>
      <c r="G31" s="23">
        <f>G30/G$42</f>
        <v>0.06431183786528838</v>
      </c>
    </row>
    <row r="32" spans="3:6" ht="12.75">
      <c r="C32" s="21"/>
      <c r="D32" s="21"/>
      <c r="E32" s="21"/>
      <c r="F32" s="21"/>
    </row>
    <row r="33" spans="2:7" ht="12.75">
      <c r="B33" s="20" t="s">
        <v>76</v>
      </c>
      <c r="C33" s="19">
        <f>'[1]TABLE 4'!Q477</f>
        <v>168184.65</v>
      </c>
      <c r="D33" s="19">
        <f>'[1]TABLE 4'!R477</f>
        <v>94860.89400000001</v>
      </c>
      <c r="E33" s="19">
        <f>'[1]TABLE 4'!S477</f>
        <v>101781.22047</v>
      </c>
      <c r="F33" s="19">
        <f>'[1]TABLE 4'!T477</f>
        <v>95055.19137</v>
      </c>
      <c r="G33" s="7">
        <f>'[1]TABLE 4'!U477</f>
        <v>66418.60707999999</v>
      </c>
    </row>
    <row r="34" spans="3:7" ht="12.75">
      <c r="C34" s="23">
        <f>C33/C$42</f>
        <v>0.1722637695874177</v>
      </c>
      <c r="D34" s="23">
        <f>D33/D$42</f>
        <v>0.1091925652746883</v>
      </c>
      <c r="E34" s="23">
        <f>E33/E$42</f>
        <v>0.1183453108117583</v>
      </c>
      <c r="F34" s="23">
        <f>F33/F$42</f>
        <v>0.10808894041608663</v>
      </c>
      <c r="G34" s="23">
        <f>G33/G$42</f>
        <v>0.09025919887957962</v>
      </c>
    </row>
    <row r="35" spans="3:5" ht="12.75">
      <c r="C35" s="21"/>
      <c r="D35" s="21"/>
      <c r="E35" s="21"/>
    </row>
    <row r="36" spans="2:7" ht="12.75">
      <c r="B36" s="20" t="s">
        <v>77</v>
      </c>
      <c r="C36" s="19">
        <f>'[1]TABLE 4'!Q614</f>
        <v>319065.598</v>
      </c>
      <c r="D36" s="19">
        <f>'[1]TABLE 4'!R614</f>
        <v>460050.53099999984</v>
      </c>
      <c r="E36" s="19">
        <f>'[1]TABLE 4'!S614</f>
        <v>399126.9352800001</v>
      </c>
      <c r="F36" s="19">
        <f>'[1]TABLE 4'!T614</f>
        <v>359953.33551</v>
      </c>
      <c r="G36" s="19">
        <f>'[1]TABLE 4'!U614</f>
        <v>324800.60513</v>
      </c>
    </row>
    <row r="37" spans="2:7" ht="12.75">
      <c r="B37" t="s">
        <v>78</v>
      </c>
      <c r="C37" s="23">
        <f>C36/C$42</f>
        <v>0.3268041563670861</v>
      </c>
      <c r="D37" s="23">
        <f>D36/D$42</f>
        <v>0.5295553891350896</v>
      </c>
      <c r="E37" s="23">
        <f>E36/E$42</f>
        <v>0.4640816939602193</v>
      </c>
      <c r="F37" s="23">
        <f>F36/F$42</f>
        <v>0.4093093083476902</v>
      </c>
      <c r="G37" s="23">
        <f>G36/G$42</f>
        <v>0.4413859866004959</v>
      </c>
    </row>
    <row r="38" spans="3:5" ht="12.75">
      <c r="C38" s="34"/>
      <c r="D38" s="34"/>
      <c r="E38" s="34"/>
    </row>
    <row r="39" spans="2:7" ht="14.25">
      <c r="B39" s="20" t="s">
        <v>83</v>
      </c>
      <c r="C39" s="19">
        <f>'[1]TABLE 4'!Q644</f>
        <v>195071.101</v>
      </c>
      <c r="D39" s="19">
        <f>'[1]TABLE 4'!R644</f>
        <v>80946.171</v>
      </c>
      <c r="E39" s="19">
        <f>'[1]TABLE 4'!S644</f>
        <v>53054.30722</v>
      </c>
      <c r="F39" s="19">
        <f>'[1]TABLE 4'!T644</f>
        <v>36225.323789999995</v>
      </c>
      <c r="G39" s="19">
        <f>'[1]TABLE 4'!U644</f>
        <v>45205.5807</v>
      </c>
    </row>
    <row r="40" spans="2:7" ht="12.75">
      <c r="B40" t="s">
        <v>79</v>
      </c>
      <c r="C40" s="23">
        <f>C39/C$42</f>
        <v>0.19980231962802722</v>
      </c>
      <c r="D40" s="23">
        <f>D39/D$42</f>
        <v>0.09317559310218582</v>
      </c>
      <c r="E40" s="23">
        <f>E39/E$42</f>
        <v>0.06168847699860375</v>
      </c>
      <c r="F40" s="23">
        <f>F39/F$42</f>
        <v>0.04119245680595756</v>
      </c>
      <c r="G40" s="23">
        <f>G39/G$42</f>
        <v>0.06143187396197027</v>
      </c>
    </row>
    <row r="41" spans="3:5" ht="12.75">
      <c r="C41" s="21"/>
      <c r="D41" s="21"/>
      <c r="E41" s="21"/>
    </row>
    <row r="42" spans="2:13" ht="14.25">
      <c r="B42" s="2" t="s">
        <v>18</v>
      </c>
      <c r="C42" s="54">
        <f aca="true" t="shared" si="0" ref="C42:G43">C12+C15+C18+C21+C24+C27+C30+C33+C36+C39</f>
        <v>976320.5020000001</v>
      </c>
      <c r="D42" s="72">
        <f>D12+D15+D18+D21+D24+D27+D30+D33+D36+D39</f>
        <v>868748.6529999998</v>
      </c>
      <c r="E42" s="54">
        <f>E12+E15+E18+E21+E24+E27+E30+E33+E36+E39</f>
        <v>860035.9386600001</v>
      </c>
      <c r="F42" s="54">
        <f>F12+F15+F18+F21+F24+F27+F30+F33+F36+F39</f>
        <v>879416.44172</v>
      </c>
      <c r="G42" s="54">
        <f>G12+G15+G18+G21+G24+G27+G30+G33+G36+G39</f>
        <v>735865.2403796888</v>
      </c>
      <c r="I42" s="113"/>
      <c r="J42" s="113"/>
      <c r="K42" s="113"/>
      <c r="L42" s="113"/>
      <c r="M42" s="113"/>
    </row>
    <row r="43" spans="3:7" ht="12.75">
      <c r="C43" s="145">
        <f t="shared" si="0"/>
        <v>1</v>
      </c>
      <c r="D43" s="145">
        <f t="shared" si="0"/>
        <v>1</v>
      </c>
      <c r="E43" s="145">
        <f t="shared" si="0"/>
        <v>1</v>
      </c>
      <c r="F43" s="145">
        <f t="shared" si="0"/>
        <v>0.9999999999999999</v>
      </c>
      <c r="G43" s="145">
        <f t="shared" si="0"/>
        <v>1.0000000000000002</v>
      </c>
    </row>
    <row r="44" spans="1:7" ht="12.75">
      <c r="A44" s="12"/>
      <c r="B44" s="1"/>
      <c r="C44" s="1"/>
      <c r="D44" s="1"/>
      <c r="E44" s="1"/>
      <c r="F44" s="1"/>
      <c r="G44" s="1"/>
    </row>
    <row r="45" spans="1:7" ht="12.75">
      <c r="A45" s="12"/>
      <c r="B45" s="12"/>
      <c r="C45" s="12"/>
      <c r="D45" s="12"/>
      <c r="E45" s="12"/>
      <c r="F45" s="12"/>
      <c r="G45" s="12"/>
    </row>
    <row r="46" spans="1:2" ht="15">
      <c r="A46" s="35"/>
      <c r="B46" s="146" t="s">
        <v>28</v>
      </c>
    </row>
    <row r="47" spans="1:2" ht="12.75" customHeight="1">
      <c r="A47" s="148"/>
      <c r="B47" s="35" t="s">
        <v>156</v>
      </c>
    </row>
    <row r="48" spans="1:2" ht="12.75" customHeight="1">
      <c r="A48" s="35"/>
      <c r="B48" s="149" t="s">
        <v>152</v>
      </c>
    </row>
    <row r="49" spans="1:2" ht="14.25">
      <c r="A49" s="35"/>
      <c r="B49" s="35"/>
    </row>
    <row r="50" spans="1:2" ht="14.25">
      <c r="A50" s="35"/>
      <c r="B50" s="33" t="s">
        <v>96</v>
      </c>
    </row>
    <row r="51" spans="1:2" ht="14.25">
      <c r="A51" s="35"/>
      <c r="B51" s="35"/>
    </row>
    <row r="53" ht="12.75">
      <c r="B53" s="31"/>
    </row>
    <row r="54" ht="12.75">
      <c r="B54" s="31"/>
    </row>
    <row r="55" ht="12" customHeight="1"/>
    <row r="59" spans="1:2" ht="12.75">
      <c r="A59" s="4"/>
      <c r="B59" s="4"/>
    </row>
    <row r="60" ht="12.75">
      <c r="A60" s="24"/>
    </row>
    <row r="62" spans="1:7" s="32" customFormat="1" ht="9" customHeight="1">
      <c r="A62" s="29"/>
      <c r="B62" s="29"/>
      <c r="C62" s="29"/>
      <c r="D62" s="29"/>
      <c r="E62" s="29"/>
      <c r="F62" s="29"/>
      <c r="G62" s="29"/>
    </row>
    <row r="63" spans="1:7" ht="12.75">
      <c r="A63" s="184">
        <f>'.01R'!A97:I97+1</f>
        <v>69</v>
      </c>
      <c r="B63" s="184"/>
      <c r="C63" s="184"/>
      <c r="D63" s="184"/>
      <c r="E63" s="184"/>
      <c r="F63" s="184"/>
      <c r="G63" s="184"/>
    </row>
  </sheetData>
  <sheetProtection/>
  <mergeCells count="3">
    <mergeCell ref="B7:G7"/>
    <mergeCell ref="C3:G3"/>
    <mergeCell ref="A63:G63"/>
  </mergeCells>
  <printOptions/>
  <pageMargins left="0.75" right="0.75" top="1" bottom="1" header="0.5" footer="0.5"/>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dimension ref="A2:AS70"/>
  <sheetViews>
    <sheetView zoomScaleSheetLayoutView="100" zoomScalePageLayoutView="0" workbookViewId="0" topLeftCell="A1">
      <selection activeCell="H1" sqref="H1"/>
    </sheetView>
  </sheetViews>
  <sheetFormatPr defaultColWidth="9.140625" defaultRowHeight="12.75"/>
  <cols>
    <col min="1" max="1" width="6.8515625" style="49" customWidth="1"/>
    <col min="2" max="2" width="26.7109375" style="49" customWidth="1"/>
    <col min="3" max="7" width="13.28125" style="49" customWidth="1"/>
    <col min="8" max="8" width="9.140625" style="156" customWidth="1"/>
    <col min="9" max="9" width="7.57421875" style="156" customWidth="1"/>
    <col min="10" max="10" width="9.140625" style="156" hidden="1" customWidth="1"/>
    <col min="11" max="11" width="12.00390625" style="156" customWidth="1"/>
    <col min="12" max="12" width="12.7109375" style="156" customWidth="1"/>
    <col min="13" max="13" width="11.8515625" style="156" customWidth="1"/>
    <col min="14" max="14" width="12.421875" style="156" customWidth="1"/>
    <col min="15" max="15" width="12.28125" style="156" customWidth="1"/>
    <col min="16" max="16" width="12.7109375" style="156" customWidth="1"/>
    <col min="17" max="19" width="9.140625" style="156" customWidth="1"/>
    <col min="20" max="16384" width="9.140625" style="49" customWidth="1"/>
  </cols>
  <sheetData>
    <row r="2" spans="2:3" ht="12.75">
      <c r="B2" s="47"/>
      <c r="C2" s="48"/>
    </row>
    <row r="3" spans="2:13" ht="15">
      <c r="B3" s="47"/>
      <c r="C3" s="36"/>
      <c r="D3" s="36"/>
      <c r="E3" s="36"/>
      <c r="F3" s="36"/>
      <c r="G3" s="77" t="s">
        <v>102</v>
      </c>
      <c r="H3" s="157"/>
      <c r="I3" s="155"/>
      <c r="J3" s="155"/>
      <c r="K3" s="155"/>
      <c r="L3" s="155"/>
      <c r="M3" s="155"/>
    </row>
    <row r="4" spans="8:45" s="29" customFormat="1" ht="9" customHeight="1">
      <c r="H4" s="25"/>
      <c r="I4" s="25"/>
      <c r="J4" s="25"/>
      <c r="K4" s="25"/>
      <c r="L4" s="25"/>
      <c r="M4" s="25"/>
      <c r="N4" s="25"/>
      <c r="O4" s="25"/>
      <c r="P4" s="25"/>
      <c r="Q4" s="25"/>
      <c r="R4" s="25"/>
      <c r="S4" s="25"/>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row>
    <row r="5" spans="8:19" s="32" customFormat="1" ht="12" customHeight="1">
      <c r="H5" s="25"/>
      <c r="I5" s="25"/>
      <c r="J5" s="25"/>
      <c r="K5" s="25"/>
      <c r="L5" s="25"/>
      <c r="M5" s="25"/>
      <c r="N5" s="25"/>
      <c r="O5" s="25"/>
      <c r="P5" s="25"/>
      <c r="Q5" s="25"/>
      <c r="R5" s="25"/>
      <c r="S5" s="25"/>
    </row>
    <row r="6" spans="1:19" s="32" customFormat="1" ht="14.25" customHeight="1">
      <c r="A6" s="82">
        <f>'.02R'!A7+0.01</f>
        <v>7.029999999999999</v>
      </c>
      <c r="B6" s="194" t="s">
        <v>103</v>
      </c>
      <c r="C6" s="194"/>
      <c r="D6" s="194"/>
      <c r="E6" s="194"/>
      <c r="F6" s="194"/>
      <c r="G6" s="194"/>
      <c r="H6" s="25"/>
      <c r="I6" s="25"/>
      <c r="J6" s="25"/>
      <c r="K6" s="25"/>
      <c r="L6" s="25"/>
      <c r="M6" s="25"/>
      <c r="N6" s="25"/>
      <c r="O6" s="25"/>
      <c r="P6" s="25"/>
      <c r="Q6" s="25"/>
      <c r="R6" s="25"/>
      <c r="S6" s="25"/>
    </row>
    <row r="7" ht="12.75">
      <c r="G7" s="87" t="s">
        <v>58</v>
      </c>
    </row>
    <row r="8" spans="2:7" ht="12.75">
      <c r="B8" s="17" t="s">
        <v>81</v>
      </c>
      <c r="C8" s="16">
        <v>2005</v>
      </c>
      <c r="D8" s="16">
        <v>2006</v>
      </c>
      <c r="E8" s="16">
        <v>2007</v>
      </c>
      <c r="F8" s="17">
        <v>2008</v>
      </c>
      <c r="G8" s="17">
        <v>2009</v>
      </c>
    </row>
    <row r="9" spans="2:5" ht="8.25" customHeight="1">
      <c r="B9" s="61"/>
      <c r="C9" s="74"/>
      <c r="D9" s="74"/>
      <c r="E9" s="74"/>
    </row>
    <row r="10" spans="2:9" ht="15">
      <c r="B10" s="20" t="s">
        <v>3</v>
      </c>
      <c r="C10" s="21"/>
      <c r="D10" s="21"/>
      <c r="E10" s="21"/>
      <c r="I10" s="158"/>
    </row>
    <row r="11" spans="2:16" ht="12.75" customHeight="1">
      <c r="B11" s="62" t="s">
        <v>21</v>
      </c>
      <c r="C11" s="64">
        <f>SUM(C12:C14)</f>
        <v>392.5218060386344</v>
      </c>
      <c r="D11" s="64">
        <f>SUM(D12:D14)</f>
        <v>434.9802821575862</v>
      </c>
      <c r="E11" s="64">
        <f>SUM(E12:E14)</f>
        <v>396.30402189426866</v>
      </c>
      <c r="F11" s="64">
        <f>SUM(F12:F14)</f>
        <v>406.93338291065055</v>
      </c>
      <c r="G11" s="64">
        <f>SUM(G12:G14)</f>
        <v>387.31169615960994</v>
      </c>
      <c r="I11" s="159"/>
      <c r="L11" s="160"/>
      <c r="M11" s="160"/>
      <c r="N11" s="160"/>
      <c r="O11" s="160"/>
      <c r="P11" s="160"/>
    </row>
    <row r="12" spans="2:16" ht="12.75" customHeight="1">
      <c r="B12" s="63" t="s">
        <v>59</v>
      </c>
      <c r="C12" s="65">
        <v>88.329001</v>
      </c>
      <c r="D12" s="65">
        <v>93.94205</v>
      </c>
      <c r="E12" s="65">
        <v>118.54244048000005</v>
      </c>
      <c r="F12" s="65">
        <v>130.72546740999996</v>
      </c>
      <c r="G12" s="65">
        <v>132.10250773</v>
      </c>
      <c r="I12" s="161"/>
      <c r="L12" s="162"/>
      <c r="M12" s="162"/>
      <c r="N12" s="162"/>
      <c r="O12" s="162"/>
      <c r="P12" s="162"/>
    </row>
    <row r="13" spans="2:16" ht="12.75" customHeight="1">
      <c r="B13" s="63" t="s">
        <v>19</v>
      </c>
      <c r="C13" s="65">
        <v>9.280448</v>
      </c>
      <c r="D13" s="65">
        <v>8.646595</v>
      </c>
      <c r="E13" s="65">
        <v>10.285699449999997</v>
      </c>
      <c r="F13" s="65">
        <v>9.59970073</v>
      </c>
      <c r="G13" s="65">
        <v>8.019173369999999</v>
      </c>
      <c r="I13" s="163"/>
      <c r="L13" s="162"/>
      <c r="M13" s="162"/>
      <c r="N13" s="162"/>
      <c r="O13" s="162"/>
      <c r="P13" s="162"/>
    </row>
    <row r="14" spans="2:16" ht="12.75" customHeight="1">
      <c r="B14" s="63" t="s">
        <v>12</v>
      </c>
      <c r="C14" s="65">
        <v>294.9123570386344</v>
      </c>
      <c r="D14" s="65">
        <v>332.3916371575862</v>
      </c>
      <c r="E14" s="65">
        <v>267.47588196426864</v>
      </c>
      <c r="F14" s="65">
        <v>266.6082147706506</v>
      </c>
      <c r="G14" s="65">
        <v>247.1900150596099</v>
      </c>
      <c r="I14" s="163"/>
      <c r="L14" s="162"/>
      <c r="M14" s="162"/>
      <c r="N14" s="162"/>
      <c r="O14" s="162"/>
      <c r="P14" s="162"/>
    </row>
    <row r="15" spans="2:16" ht="8.25" customHeight="1">
      <c r="B15" s="21"/>
      <c r="C15" s="66"/>
      <c r="D15" s="66"/>
      <c r="E15" s="66"/>
      <c r="F15" s="89"/>
      <c r="I15" s="163"/>
      <c r="L15" s="162"/>
      <c r="M15" s="162"/>
      <c r="N15" s="162"/>
      <c r="O15" s="162"/>
      <c r="P15" s="162"/>
    </row>
    <row r="16" spans="2:16" ht="15">
      <c r="B16" s="20" t="s">
        <v>20</v>
      </c>
      <c r="C16" s="66"/>
      <c r="D16" s="66"/>
      <c r="E16" s="66"/>
      <c r="F16" s="89"/>
      <c r="I16" s="158"/>
      <c r="L16" s="162"/>
      <c r="M16" s="162"/>
      <c r="N16" s="162"/>
      <c r="O16" s="162"/>
      <c r="P16" s="162"/>
    </row>
    <row r="17" spans="2:16" ht="12.75" customHeight="1">
      <c r="B17" s="62" t="s">
        <v>21</v>
      </c>
      <c r="C17" s="67">
        <f>SUM(C18:C19)</f>
        <v>280.99081941745766</v>
      </c>
      <c r="D17" s="67">
        <f>SUM(D18:D19)</f>
        <v>188.94651819654246</v>
      </c>
      <c r="E17" s="67">
        <f>SUM(E18:E19)</f>
        <v>207.1026203108903</v>
      </c>
      <c r="F17" s="67">
        <f>SUM(F18:F19)</f>
        <v>183.6482033760134</v>
      </c>
      <c r="G17" s="67">
        <f>SUM(G18:G19)</f>
        <v>149.97042343225576</v>
      </c>
      <c r="I17" s="159"/>
      <c r="L17" s="160"/>
      <c r="M17" s="160"/>
      <c r="N17" s="160"/>
      <c r="O17" s="160"/>
      <c r="P17" s="160"/>
    </row>
    <row r="18" spans="2:16" ht="12.75" customHeight="1">
      <c r="B18" s="63" t="s">
        <v>22</v>
      </c>
      <c r="C18" s="65">
        <v>98.90989399999997</v>
      </c>
      <c r="D18" s="65">
        <v>48.46697449999999</v>
      </c>
      <c r="E18" s="65">
        <v>63.379086985</v>
      </c>
      <c r="F18" s="65">
        <v>63.224239415</v>
      </c>
      <c r="G18" s="65">
        <v>37.68272852</v>
      </c>
      <c r="I18" s="161"/>
      <c r="L18" s="162"/>
      <c r="M18" s="162"/>
      <c r="N18" s="162"/>
      <c r="O18" s="162"/>
      <c r="P18" s="162"/>
    </row>
    <row r="19" spans="2:16" ht="12.75" customHeight="1">
      <c r="B19" s="63" t="s">
        <v>60</v>
      </c>
      <c r="C19" s="65">
        <v>182.08092541745768</v>
      </c>
      <c r="D19" s="65">
        <v>140.47954369654246</v>
      </c>
      <c r="E19" s="65">
        <v>143.72353332589032</v>
      </c>
      <c r="F19" s="65">
        <v>120.42396396101341</v>
      </c>
      <c r="G19" s="65">
        <v>112.28769491225577</v>
      </c>
      <c r="I19" s="163"/>
      <c r="L19" s="162"/>
      <c r="M19" s="162"/>
      <c r="N19" s="162"/>
      <c r="O19" s="162"/>
      <c r="P19" s="162"/>
    </row>
    <row r="20" spans="2:16" ht="15">
      <c r="B20" s="21"/>
      <c r="C20" s="66"/>
      <c r="D20" s="66"/>
      <c r="E20" s="66"/>
      <c r="F20" s="89"/>
      <c r="I20" s="163"/>
      <c r="L20" s="162"/>
      <c r="M20" s="162"/>
      <c r="N20" s="162"/>
      <c r="O20" s="162"/>
      <c r="P20" s="162"/>
    </row>
    <row r="21" spans="2:16" ht="15">
      <c r="B21" s="20" t="s">
        <v>98</v>
      </c>
      <c r="C21" s="76">
        <v>76.219731</v>
      </c>
      <c r="D21" s="76">
        <v>70.03511799999998</v>
      </c>
      <c r="E21" s="76">
        <v>105.41651390000001</v>
      </c>
      <c r="F21" s="76">
        <v>142.63180889999998</v>
      </c>
      <c r="G21" s="76">
        <v>88.01647909968884</v>
      </c>
      <c r="I21" s="158"/>
      <c r="L21" s="160"/>
      <c r="M21" s="160"/>
      <c r="N21" s="160"/>
      <c r="O21" s="160"/>
      <c r="P21" s="160"/>
    </row>
    <row r="22" spans="2:16" ht="8.25" customHeight="1">
      <c r="B22" s="21"/>
      <c r="C22" s="66"/>
      <c r="D22" s="66"/>
      <c r="E22" s="66"/>
      <c r="F22" s="89"/>
      <c r="I22" s="159"/>
      <c r="L22" s="162"/>
      <c r="M22" s="162"/>
      <c r="N22" s="162"/>
      <c r="O22" s="162"/>
      <c r="P22" s="162"/>
    </row>
    <row r="23" spans="2:16" ht="12.75" customHeight="1">
      <c r="B23" s="20" t="s">
        <v>4</v>
      </c>
      <c r="C23" s="66"/>
      <c r="D23" s="66"/>
      <c r="E23" s="66"/>
      <c r="F23" s="89"/>
      <c r="I23" s="158"/>
      <c r="L23" s="162"/>
      <c r="M23" s="162"/>
      <c r="N23" s="162"/>
      <c r="O23" s="162"/>
      <c r="P23" s="162"/>
    </row>
    <row r="24" spans="2:16" ht="12.75" customHeight="1">
      <c r="B24" s="62" t="s">
        <v>21</v>
      </c>
      <c r="C24" s="67">
        <f>SUM(C25:C26)</f>
        <v>226.58814554390796</v>
      </c>
      <c r="D24" s="67">
        <f>SUM(D25:D26)</f>
        <v>174.78673464587126</v>
      </c>
      <c r="E24" s="67">
        <f>SUM(E25:E26)</f>
        <v>151.2127842369267</v>
      </c>
      <c r="F24" s="67">
        <f>SUM(F25:F26)</f>
        <v>146.20304653333608</v>
      </c>
      <c r="G24" s="67">
        <f>SUM(G25:G26)</f>
        <v>110.56664168813437</v>
      </c>
      <c r="I24" s="159"/>
      <c r="L24" s="160"/>
      <c r="M24" s="160"/>
      <c r="N24" s="160"/>
      <c r="O24" s="160"/>
      <c r="P24" s="160"/>
    </row>
    <row r="25" spans="2:16" ht="12.75" customHeight="1">
      <c r="B25" s="63" t="s">
        <v>61</v>
      </c>
      <c r="C25" s="65">
        <v>127.220091</v>
      </c>
      <c r="D25" s="65">
        <v>75.62711000000002</v>
      </c>
      <c r="E25" s="65">
        <v>64.65396347000001</v>
      </c>
      <c r="F25" s="65">
        <v>70.83926939</v>
      </c>
      <c r="G25" s="65">
        <v>48.91013056</v>
      </c>
      <c r="I25" s="161"/>
      <c r="L25" s="162"/>
      <c r="M25" s="162"/>
      <c r="N25" s="162"/>
      <c r="O25" s="162"/>
      <c r="P25" s="162"/>
    </row>
    <row r="26" spans="2:16" ht="12.75" customHeight="1">
      <c r="B26" s="63" t="s">
        <v>23</v>
      </c>
      <c r="C26" s="65">
        <v>99.36805454390795</v>
      </c>
      <c r="D26" s="65">
        <v>99.15962464587126</v>
      </c>
      <c r="E26" s="65">
        <v>86.55882076692669</v>
      </c>
      <c r="F26" s="65">
        <v>75.36377714333607</v>
      </c>
      <c r="G26" s="65">
        <v>61.65651112813437</v>
      </c>
      <c r="I26" s="163"/>
      <c r="L26" s="162"/>
      <c r="M26" s="162"/>
      <c r="N26" s="162"/>
      <c r="O26" s="162"/>
      <c r="P26" s="162"/>
    </row>
    <row r="27" spans="2:16" ht="12.75" customHeight="1">
      <c r="B27" s="21"/>
      <c r="C27" s="66"/>
      <c r="D27" s="66"/>
      <c r="E27" s="66"/>
      <c r="F27" s="89"/>
      <c r="G27" s="88"/>
      <c r="I27" s="163"/>
      <c r="L27" s="162"/>
      <c r="M27" s="162"/>
      <c r="N27" s="162"/>
      <c r="O27" s="162"/>
      <c r="P27" s="162"/>
    </row>
    <row r="28" spans="2:16" ht="15.75" thickBot="1">
      <c r="B28" s="20" t="s">
        <v>2</v>
      </c>
      <c r="C28" s="68">
        <f>C24+C21+C17+C11</f>
        <v>976.320502</v>
      </c>
      <c r="D28" s="78">
        <f>D24+D21+D17+D11</f>
        <v>868.7486529999999</v>
      </c>
      <c r="E28" s="71">
        <f>E24+E21+E17+E11</f>
        <v>860.0359403420857</v>
      </c>
      <c r="F28" s="71">
        <f>F24+F21+F17+F11</f>
        <v>879.41644172</v>
      </c>
      <c r="G28" s="71">
        <f>G24+G21+G17+G11</f>
        <v>735.8652403796889</v>
      </c>
      <c r="I28" s="158"/>
      <c r="L28" s="164"/>
      <c r="M28" s="164"/>
      <c r="N28" s="164"/>
      <c r="O28" s="164"/>
      <c r="P28" s="164"/>
    </row>
    <row r="29" spans="2:16" ht="9" customHeight="1" thickTop="1">
      <c r="B29" s="22"/>
      <c r="C29" s="69"/>
      <c r="D29" s="73"/>
      <c r="E29" s="73"/>
      <c r="F29" s="73"/>
      <c r="G29" s="69"/>
      <c r="H29" s="165"/>
      <c r="I29" s="159"/>
      <c r="L29" s="166"/>
      <c r="M29" s="166"/>
      <c r="N29" s="166"/>
      <c r="O29" s="158"/>
      <c r="P29" s="158"/>
    </row>
    <row r="30" spans="2:16" ht="0.75" customHeight="1" hidden="1">
      <c r="B30" s="61"/>
      <c r="C30" s="51"/>
      <c r="D30" s="51"/>
      <c r="E30" s="51"/>
      <c r="F30" s="51"/>
      <c r="G30" s="51"/>
      <c r="I30" s="159"/>
      <c r="L30" s="166"/>
      <c r="M30" s="166"/>
      <c r="N30" s="167"/>
      <c r="O30" s="167"/>
      <c r="P30" s="167"/>
    </row>
    <row r="31" spans="2:16" ht="15">
      <c r="B31" s="61"/>
      <c r="C31" s="70"/>
      <c r="D31" s="70"/>
      <c r="E31" s="70"/>
      <c r="F31" s="70"/>
      <c r="G31" s="75" t="s">
        <v>94</v>
      </c>
      <c r="I31" s="158"/>
      <c r="L31" s="158"/>
      <c r="M31" s="158"/>
      <c r="N31" s="158"/>
      <c r="O31" s="158"/>
      <c r="P31" s="158"/>
    </row>
    <row r="32" spans="2:16" ht="14.25">
      <c r="B32" s="22" t="s">
        <v>3</v>
      </c>
      <c r="C32" s="65"/>
      <c r="D32" s="65"/>
      <c r="E32" s="65"/>
      <c r="F32" s="65"/>
      <c r="G32" s="65"/>
      <c r="I32" s="159"/>
      <c r="L32" s="168"/>
      <c r="M32" s="168"/>
      <c r="N32" s="169"/>
      <c r="O32" s="169"/>
      <c r="P32" s="169"/>
    </row>
    <row r="33" spans="2:19" s="50" customFormat="1" ht="12.75" customHeight="1">
      <c r="B33" s="20" t="s">
        <v>62</v>
      </c>
      <c r="C33" s="76">
        <f aca="true" t="shared" si="0" ref="C33:D36">C11/C$28*100</f>
        <v>40.204195777365165</v>
      </c>
      <c r="D33" s="76">
        <f t="shared" si="0"/>
        <v>50.06975039966897</v>
      </c>
      <c r="E33" s="76">
        <f>E11/E$28*100</f>
        <v>46.07993727990435</v>
      </c>
      <c r="F33" s="76">
        <f>F11/F$28*100</f>
        <v>46.27311517109607</v>
      </c>
      <c r="G33" s="76">
        <f>G11/G$28*100</f>
        <v>52.633508814707206</v>
      </c>
      <c r="H33" s="170"/>
      <c r="I33" s="159"/>
      <c r="J33" s="170"/>
      <c r="K33" s="170"/>
      <c r="L33" s="171"/>
      <c r="M33" s="171"/>
      <c r="N33" s="171"/>
      <c r="O33" s="171"/>
      <c r="P33" s="171"/>
      <c r="Q33" s="170"/>
      <c r="R33" s="170"/>
      <c r="S33" s="170"/>
    </row>
    <row r="34" spans="2:16" ht="12.75" customHeight="1">
      <c r="B34" s="21" t="s">
        <v>63</v>
      </c>
      <c r="C34" s="65">
        <f t="shared" si="0"/>
        <v>9.047131635467796</v>
      </c>
      <c r="D34" s="65">
        <f t="shared" si="0"/>
        <v>10.813490147650336</v>
      </c>
      <c r="E34" s="65">
        <f aca="true" t="shared" si="1" ref="E34:F36">E12/E$28*100</f>
        <v>13.783428682393076</v>
      </c>
      <c r="F34" s="65">
        <f>F12/F$28*100</f>
        <v>14.865024260215279</v>
      </c>
      <c r="G34" s="65">
        <f>G12/G$28*100</f>
        <v>17.951997251811797</v>
      </c>
      <c r="I34" s="158"/>
      <c r="L34" s="171"/>
      <c r="M34" s="171"/>
      <c r="N34" s="171"/>
      <c r="O34" s="171"/>
      <c r="P34" s="171"/>
    </row>
    <row r="35" spans="2:16" ht="12.75" customHeight="1">
      <c r="B35" s="21" t="s">
        <v>64</v>
      </c>
      <c r="C35" s="65">
        <f t="shared" si="0"/>
        <v>0.9505534279971516</v>
      </c>
      <c r="D35" s="65">
        <f t="shared" si="0"/>
        <v>0.9952930539968273</v>
      </c>
      <c r="E35" s="65">
        <f t="shared" si="1"/>
        <v>1.195961583408803</v>
      </c>
      <c r="F35" s="65">
        <f t="shared" si="1"/>
        <v>1.0915989597857072</v>
      </c>
      <c r="G35" s="65">
        <f>G13/G$28*100</f>
        <v>1.0897611315167295</v>
      </c>
      <c r="I35" s="158"/>
      <c r="L35" s="171"/>
      <c r="M35" s="171"/>
      <c r="N35" s="171"/>
      <c r="O35" s="171"/>
      <c r="P35" s="171"/>
    </row>
    <row r="36" spans="2:16" ht="12.75" customHeight="1">
      <c r="B36" s="21" t="s">
        <v>24</v>
      </c>
      <c r="C36" s="65">
        <f t="shared" si="0"/>
        <v>30.20651071390022</v>
      </c>
      <c r="D36" s="65">
        <f t="shared" si="0"/>
        <v>38.2609671980218</v>
      </c>
      <c r="E36" s="65">
        <f t="shared" si="1"/>
        <v>31.10054701410247</v>
      </c>
      <c r="F36" s="65">
        <f t="shared" si="1"/>
        <v>30.316491951095088</v>
      </c>
      <c r="G36" s="65">
        <f>G14/G$28*100</f>
        <v>33.59175043137868</v>
      </c>
      <c r="I36" s="158"/>
      <c r="L36" s="171"/>
      <c r="M36" s="171"/>
      <c r="N36" s="171"/>
      <c r="O36" s="171"/>
      <c r="P36" s="171"/>
    </row>
    <row r="37" spans="2:16" ht="8.25" customHeight="1">
      <c r="B37" s="21"/>
      <c r="C37" s="65"/>
      <c r="D37" s="65"/>
      <c r="E37" s="65"/>
      <c r="F37" s="65"/>
      <c r="I37" s="158"/>
      <c r="L37" s="171"/>
      <c r="M37" s="171"/>
      <c r="N37" s="171"/>
      <c r="O37" s="171"/>
      <c r="P37" s="171"/>
    </row>
    <row r="38" spans="2:16" ht="14.25">
      <c r="B38" s="20" t="s">
        <v>20</v>
      </c>
      <c r="C38" s="65"/>
      <c r="D38" s="65"/>
      <c r="E38" s="65"/>
      <c r="F38" s="65"/>
      <c r="I38" s="159"/>
      <c r="L38" s="168"/>
      <c r="M38" s="168"/>
      <c r="N38" s="168"/>
      <c r="O38" s="168"/>
      <c r="P38" s="168"/>
    </row>
    <row r="39" spans="2:19" s="50" customFormat="1" ht="12.75" customHeight="1">
      <c r="B39" s="20" t="s">
        <v>62</v>
      </c>
      <c r="C39" s="76">
        <f aca="true" t="shared" si="2" ref="C39:D41">C17/C$28*100</f>
        <v>28.780591910325125</v>
      </c>
      <c r="D39" s="76">
        <f t="shared" si="2"/>
        <v>21.74927322696436</v>
      </c>
      <c r="E39" s="76">
        <f aca="true" t="shared" si="3" ref="E39:G41">E17/E$28*100</f>
        <v>24.080693677582087</v>
      </c>
      <c r="F39" s="76">
        <f t="shared" si="3"/>
        <v>20.882962230820528</v>
      </c>
      <c r="G39" s="76">
        <f t="shared" si="3"/>
        <v>20.3801477774483</v>
      </c>
      <c r="H39" s="170"/>
      <c r="I39" s="159"/>
      <c r="J39" s="170"/>
      <c r="K39" s="170"/>
      <c r="L39" s="171"/>
      <c r="M39" s="171"/>
      <c r="N39" s="171"/>
      <c r="O39" s="171"/>
      <c r="P39" s="171"/>
      <c r="Q39" s="170"/>
      <c r="R39" s="170"/>
      <c r="S39" s="170"/>
    </row>
    <row r="40" spans="2:16" ht="12.75" customHeight="1">
      <c r="B40" s="21" t="s">
        <v>65</v>
      </c>
      <c r="C40" s="65">
        <f t="shared" si="2"/>
        <v>10.130883638864727</v>
      </c>
      <c r="D40" s="65">
        <f t="shared" si="2"/>
        <v>5.578940966714799</v>
      </c>
      <c r="E40" s="65">
        <f t="shared" si="3"/>
        <v>7.3693533039782615</v>
      </c>
      <c r="F40" s="65">
        <f t="shared" si="3"/>
        <v>7.189340159633967</v>
      </c>
      <c r="G40" s="65">
        <f t="shared" si="3"/>
        <v>5.120873558391835</v>
      </c>
      <c r="I40" s="158"/>
      <c r="L40" s="171"/>
      <c r="M40" s="171"/>
      <c r="N40" s="171"/>
      <c r="O40" s="171"/>
      <c r="P40" s="171"/>
    </row>
    <row r="41" spans="2:16" ht="12.75" customHeight="1">
      <c r="B41" s="21" t="s">
        <v>66</v>
      </c>
      <c r="C41" s="65">
        <f t="shared" si="2"/>
        <v>18.649708271460398</v>
      </c>
      <c r="D41" s="65">
        <f t="shared" si="2"/>
        <v>16.170332260249555</v>
      </c>
      <c r="E41" s="65">
        <f t="shared" si="3"/>
        <v>16.711340373603832</v>
      </c>
      <c r="F41" s="65">
        <f t="shared" si="3"/>
        <v>13.693622071186562</v>
      </c>
      <c r="G41" s="65">
        <f t="shared" si="3"/>
        <v>15.259274219056469</v>
      </c>
      <c r="I41" s="158"/>
      <c r="L41" s="171"/>
      <c r="M41" s="171"/>
      <c r="N41" s="171"/>
      <c r="O41" s="171"/>
      <c r="P41" s="171"/>
    </row>
    <row r="42" spans="2:16" ht="9" customHeight="1">
      <c r="B42" s="21"/>
      <c r="C42" s="65"/>
      <c r="D42" s="65"/>
      <c r="E42" s="65"/>
      <c r="F42" s="65"/>
      <c r="I42" s="158"/>
      <c r="L42" s="168"/>
      <c r="M42" s="168"/>
      <c r="N42" s="168"/>
      <c r="O42" s="168"/>
      <c r="P42" s="168"/>
    </row>
    <row r="43" spans="2:16" ht="15">
      <c r="B43" s="20" t="s">
        <v>98</v>
      </c>
      <c r="C43" s="76">
        <f>C21/C$28*100</f>
        <v>7.806835034587853</v>
      </c>
      <c r="D43" s="76">
        <f>D21/D$28*100</f>
        <v>8.061608816100229</v>
      </c>
      <c r="E43" s="76">
        <f>E21/E$28*100</f>
        <v>12.257221931686924</v>
      </c>
      <c r="F43" s="76">
        <f>F21/F$28*100</f>
        <v>16.218915423167964</v>
      </c>
      <c r="G43" s="76">
        <f>G21/G$28*100</f>
        <v>11.96095076515293</v>
      </c>
      <c r="I43" s="159"/>
      <c r="L43" s="171"/>
      <c r="M43" s="171"/>
      <c r="N43" s="171"/>
      <c r="O43" s="171"/>
      <c r="P43" s="171"/>
    </row>
    <row r="44" spans="2:16" ht="15">
      <c r="B44" s="21"/>
      <c r="C44" s="65"/>
      <c r="D44" s="65"/>
      <c r="E44" s="65"/>
      <c r="F44" s="65"/>
      <c r="I44" s="158"/>
      <c r="L44" s="171"/>
      <c r="M44" s="171"/>
      <c r="N44" s="171"/>
      <c r="O44" s="171"/>
      <c r="P44" s="171"/>
    </row>
    <row r="45" spans="2:16" ht="14.25">
      <c r="B45" s="20" t="s">
        <v>4</v>
      </c>
      <c r="C45" s="65"/>
      <c r="D45" s="65"/>
      <c r="E45" s="65"/>
      <c r="F45" s="65"/>
      <c r="I45" s="159"/>
      <c r="L45" s="168"/>
      <c r="M45" s="168"/>
      <c r="N45" s="168"/>
      <c r="O45" s="168"/>
      <c r="P45" s="168"/>
    </row>
    <row r="46" spans="2:19" s="50" customFormat="1" ht="12.75" customHeight="1">
      <c r="B46" s="20" t="s">
        <v>62</v>
      </c>
      <c r="C46" s="76">
        <f aca="true" t="shared" si="4" ref="C46:D48">C24/C$28*100</f>
        <v>23.208377277721855</v>
      </c>
      <c r="D46" s="76">
        <f t="shared" si="4"/>
        <v>20.11936755726645</v>
      </c>
      <c r="E46" s="76">
        <f aca="true" t="shared" si="5" ref="E46:G48">E24/E$28*100</f>
        <v>17.582147110826636</v>
      </c>
      <c r="F46" s="76">
        <f t="shared" si="5"/>
        <v>16.625007174915442</v>
      </c>
      <c r="G46" s="76">
        <f t="shared" si="5"/>
        <v>15.025392642691566</v>
      </c>
      <c r="H46" s="170"/>
      <c r="I46" s="159"/>
      <c r="J46" s="170"/>
      <c r="K46" s="170"/>
      <c r="L46" s="171"/>
      <c r="M46" s="171"/>
      <c r="N46" s="171"/>
      <c r="O46" s="171"/>
      <c r="P46" s="171"/>
      <c r="Q46" s="170"/>
      <c r="R46" s="170"/>
      <c r="S46" s="170"/>
    </row>
    <row r="47" spans="2:16" ht="12.75" customHeight="1">
      <c r="B47" s="21" t="s">
        <v>67</v>
      </c>
      <c r="C47" s="65">
        <f t="shared" si="4"/>
        <v>13.030566370304491</v>
      </c>
      <c r="D47" s="65">
        <f t="shared" si="4"/>
        <v>8.705292346507964</v>
      </c>
      <c r="E47" s="65">
        <f t="shared" si="5"/>
        <v>7.517588560808681</v>
      </c>
      <c r="F47" s="65">
        <f t="shared" si="5"/>
        <v>8.05525869535138</v>
      </c>
      <c r="G47" s="65">
        <f t="shared" si="5"/>
        <v>6.646615151269211</v>
      </c>
      <c r="I47" s="158"/>
      <c r="L47" s="171"/>
      <c r="M47" s="171"/>
      <c r="N47" s="171"/>
      <c r="O47" s="171"/>
      <c r="P47" s="171"/>
    </row>
    <row r="48" spans="2:16" ht="12.75" customHeight="1">
      <c r="B48" s="21" t="s">
        <v>68</v>
      </c>
      <c r="C48" s="65">
        <f t="shared" si="4"/>
        <v>10.177810907417362</v>
      </c>
      <c r="D48" s="65">
        <f t="shared" si="4"/>
        <v>11.414075210758488</v>
      </c>
      <c r="E48" s="65">
        <f t="shared" si="5"/>
        <v>10.064558550017953</v>
      </c>
      <c r="F48" s="65">
        <f t="shared" si="5"/>
        <v>8.569748479564062</v>
      </c>
      <c r="G48" s="65">
        <f t="shared" si="5"/>
        <v>8.378777491422355</v>
      </c>
      <c r="I48" s="158"/>
      <c r="L48" s="171"/>
      <c r="M48" s="171"/>
      <c r="N48" s="171"/>
      <c r="O48" s="171"/>
      <c r="P48" s="171"/>
    </row>
    <row r="49" spans="2:16" ht="15">
      <c r="B49" s="21"/>
      <c r="C49" s="65"/>
      <c r="D49" s="65"/>
      <c r="E49" s="65"/>
      <c r="F49" s="88"/>
      <c r="I49" s="158"/>
      <c r="L49" s="172"/>
      <c r="M49" s="172"/>
      <c r="N49" s="172"/>
      <c r="O49" s="172"/>
      <c r="P49" s="172"/>
    </row>
    <row r="50" spans="2:9" ht="15" thickBot="1">
      <c r="B50" s="20" t="s">
        <v>2</v>
      </c>
      <c r="C50" s="91">
        <f>+C33+C39+C43+C46</f>
        <v>99.99999999999999</v>
      </c>
      <c r="D50" s="91">
        <f>+D33+D39+D43+D46</f>
        <v>100</v>
      </c>
      <c r="E50" s="91">
        <f>+E33+E39+E43+E46</f>
        <v>100</v>
      </c>
      <c r="F50" s="91">
        <f>+F33+F39+F43+F46</f>
        <v>100.00000000000001</v>
      </c>
      <c r="G50" s="91">
        <f>+G33+G39+G43+G46</f>
        <v>100.00000000000001</v>
      </c>
      <c r="I50" s="159"/>
    </row>
    <row r="51" spans="2:7" ht="13.5" thickTop="1">
      <c r="B51" s="50"/>
      <c r="C51" s="52"/>
      <c r="D51" s="52"/>
      <c r="E51" s="52"/>
      <c r="F51" s="52"/>
      <c r="G51" s="52" t="s">
        <v>1</v>
      </c>
    </row>
    <row r="52" spans="2:7" ht="12.75">
      <c r="B52" s="50"/>
      <c r="C52" s="52"/>
      <c r="D52" s="52"/>
      <c r="E52" s="52"/>
      <c r="F52" s="52"/>
      <c r="G52" s="52"/>
    </row>
    <row r="53" spans="2:7" ht="12.75">
      <c r="B53" s="50"/>
      <c r="C53" s="52"/>
      <c r="D53" s="52"/>
      <c r="E53" s="52"/>
      <c r="F53" s="52"/>
      <c r="G53" s="52"/>
    </row>
    <row r="54" spans="2:7" ht="12.75">
      <c r="B54" s="50"/>
      <c r="C54" s="52"/>
      <c r="D54" s="52"/>
      <c r="E54" s="52"/>
      <c r="F54" s="52"/>
      <c r="G54" s="52"/>
    </row>
    <row r="55" spans="2:7" ht="12.75">
      <c r="B55" s="50"/>
      <c r="C55" s="52"/>
      <c r="D55" s="52"/>
      <c r="E55" s="52"/>
      <c r="F55" s="52"/>
      <c r="G55" s="52"/>
    </row>
    <row r="56" spans="2:7" ht="12.75">
      <c r="B56" s="50"/>
      <c r="C56" s="52"/>
      <c r="D56" s="52"/>
      <c r="E56" s="52"/>
      <c r="F56" s="52"/>
      <c r="G56" s="52"/>
    </row>
    <row r="57" spans="2:7" ht="12.75">
      <c r="B57" s="50"/>
      <c r="C57" s="52"/>
      <c r="D57" s="52"/>
      <c r="E57" s="52"/>
      <c r="F57" s="52"/>
      <c r="G57" s="52"/>
    </row>
    <row r="58" spans="2:14" ht="12.75">
      <c r="B58" s="50"/>
      <c r="C58" s="52"/>
      <c r="D58" s="52"/>
      <c r="E58" s="52"/>
      <c r="F58" s="52"/>
      <c r="G58" s="52"/>
      <c r="L58" s="173"/>
      <c r="M58" s="173"/>
      <c r="N58" s="174"/>
    </row>
    <row r="59" spans="2:14" ht="12.75">
      <c r="B59" s="50"/>
      <c r="C59" s="52"/>
      <c r="D59" s="52"/>
      <c r="E59" s="52"/>
      <c r="F59" s="52"/>
      <c r="G59" s="52"/>
      <c r="L59" s="165"/>
      <c r="M59" s="165"/>
      <c r="N59" s="174"/>
    </row>
    <row r="60" spans="2:14" ht="12.75">
      <c r="B60" s="50"/>
      <c r="C60" s="52"/>
      <c r="D60" s="52"/>
      <c r="E60" s="52"/>
      <c r="F60" s="52"/>
      <c r="G60" s="52"/>
      <c r="L60" s="173"/>
      <c r="M60" s="173"/>
      <c r="N60" s="174"/>
    </row>
    <row r="61" spans="2:14" ht="12.75">
      <c r="B61" s="50"/>
      <c r="C61" s="52"/>
      <c r="D61" s="52"/>
      <c r="E61" s="52"/>
      <c r="F61" s="52"/>
      <c r="G61" s="52"/>
      <c r="L61" s="173"/>
      <c r="M61" s="173"/>
      <c r="N61" s="174"/>
    </row>
    <row r="62" spans="12:14" ht="12.75">
      <c r="L62" s="175"/>
      <c r="M62" s="175"/>
      <c r="N62" s="174"/>
    </row>
    <row r="63" ht="12.75">
      <c r="M63" s="173"/>
    </row>
    <row r="68" ht="12.75">
      <c r="B68" s="33" t="s">
        <v>96</v>
      </c>
    </row>
    <row r="69" spans="1:8" ht="9.75" customHeight="1">
      <c r="A69" s="29"/>
      <c r="B69" s="29"/>
      <c r="C69" s="29"/>
      <c r="D69" s="29"/>
      <c r="E69" s="29"/>
      <c r="F69" s="29"/>
      <c r="G69" s="29"/>
      <c r="H69" s="25"/>
    </row>
    <row r="70" spans="1:7" ht="12.75">
      <c r="A70" s="193">
        <f>'.02R'!A63:G63+1</f>
        <v>70</v>
      </c>
      <c r="B70" s="193"/>
      <c r="C70" s="193"/>
      <c r="D70" s="193"/>
      <c r="E70" s="193"/>
      <c r="F70" s="193"/>
      <c r="G70" s="193"/>
    </row>
  </sheetData>
  <sheetProtection/>
  <mergeCells count="2">
    <mergeCell ref="A70:G70"/>
    <mergeCell ref="B6:G6"/>
  </mergeCells>
  <printOptions/>
  <pageMargins left="0.75" right="0.75" top="1" bottom="1" header="0.5" footer="0.5"/>
  <pageSetup horizontalDpi="600" verticalDpi="600" orientation="portrait" scale="74" r:id="rId3"/>
  <legacyDrawing r:id="rId2"/>
  <oleObjects>
    <oleObject progId="MSPhotoEd.3" shapeId="1359801" r:id="rId1"/>
  </oleObjects>
</worksheet>
</file>

<file path=xl/worksheets/sheet5.xml><?xml version="1.0" encoding="utf-8"?>
<worksheet xmlns="http://schemas.openxmlformats.org/spreadsheetml/2006/main" xmlns:r="http://schemas.openxmlformats.org/officeDocument/2006/relationships">
  <dimension ref="A3:AA77"/>
  <sheetViews>
    <sheetView zoomScaleSheetLayoutView="100" zoomScalePageLayoutView="0" workbookViewId="0" topLeftCell="A1">
      <selection activeCell="H2" sqref="H2"/>
    </sheetView>
  </sheetViews>
  <sheetFormatPr defaultColWidth="9.140625" defaultRowHeight="12.75"/>
  <cols>
    <col min="1" max="1" width="6.421875" style="0" customWidth="1"/>
    <col min="2" max="2" width="28.00390625" style="0" customWidth="1"/>
    <col min="3" max="4" width="11.28125" style="0" bestFit="1" customWidth="1"/>
    <col min="5" max="5" width="10.7109375" style="0" customWidth="1"/>
    <col min="6" max="6" width="10.140625" style="0" customWidth="1"/>
    <col min="7" max="7" width="10.28125" style="0" customWidth="1"/>
    <col min="9" max="9" width="0" style="0" hidden="1" customWidth="1"/>
    <col min="10" max="10" width="12.7109375" style="0" hidden="1" customWidth="1"/>
    <col min="11" max="11" width="15.28125" style="0" hidden="1" customWidth="1"/>
    <col min="12" max="13" width="0" style="0" hidden="1" customWidth="1"/>
    <col min="14" max="14" width="15.57421875" style="0" hidden="1" customWidth="1"/>
    <col min="15" max="16" width="13.00390625" style="0" hidden="1" customWidth="1"/>
    <col min="17" max="17" width="0" style="0" hidden="1" customWidth="1"/>
  </cols>
  <sheetData>
    <row r="1" s="35" customFormat="1" ht="14.25"/>
    <row r="2" s="35" customFormat="1" ht="12.75" customHeight="1"/>
    <row r="3" spans="4:7" s="35" customFormat="1" ht="15">
      <c r="D3" s="77"/>
      <c r="E3" s="77"/>
      <c r="F3" s="77"/>
      <c r="G3" s="77" t="s">
        <v>116</v>
      </c>
    </row>
    <row r="4" spans="1:7" s="38" customFormat="1" ht="9" customHeight="1">
      <c r="A4" s="37"/>
      <c r="B4" s="37"/>
      <c r="C4" s="37"/>
      <c r="D4" s="37"/>
      <c r="E4" s="37"/>
      <c r="F4" s="37"/>
      <c r="G4" s="37"/>
    </row>
    <row r="5" ht="14.25">
      <c r="B5" s="38"/>
    </row>
    <row r="6" ht="14.25">
      <c r="B6" s="38"/>
    </row>
    <row r="7" spans="1:7" ht="15.75">
      <c r="A7" s="98">
        <f>'.03R'!A6+0.01</f>
        <v>7.039999999999999</v>
      </c>
      <c r="B7" s="185" t="s">
        <v>154</v>
      </c>
      <c r="C7" s="185"/>
      <c r="D7" s="185"/>
      <c r="E7" s="185"/>
      <c r="F7" s="185"/>
      <c r="G7" s="185"/>
    </row>
    <row r="8" spans="2:5" ht="14.25" customHeight="1">
      <c r="B8" s="112"/>
      <c r="C8" s="112"/>
      <c r="D8" s="112"/>
      <c r="E8" s="112"/>
    </row>
    <row r="9" spans="6:7" ht="12.75">
      <c r="F9" s="10"/>
      <c r="G9" s="10" t="s">
        <v>122</v>
      </c>
    </row>
    <row r="10" spans="2:7" ht="12.75" customHeight="1">
      <c r="B10" s="6" t="s">
        <v>5</v>
      </c>
      <c r="C10" s="15">
        <v>2005</v>
      </c>
      <c r="D10" s="15">
        <v>2006</v>
      </c>
      <c r="E10" s="15">
        <v>2007</v>
      </c>
      <c r="F10" s="15">
        <v>2008</v>
      </c>
      <c r="G10" s="15">
        <v>2009</v>
      </c>
    </row>
    <row r="12" spans="2:7" ht="16.5">
      <c r="B12" s="35" t="s">
        <v>112</v>
      </c>
      <c r="C12" s="104">
        <v>757.81596</v>
      </c>
      <c r="D12" s="104">
        <v>656.59079</v>
      </c>
      <c r="E12" s="104">
        <v>657.59079</v>
      </c>
      <c r="F12" s="104">
        <v>653.8516337100028</v>
      </c>
      <c r="G12" s="104">
        <v>556.76973973</v>
      </c>
    </row>
    <row r="13" spans="2:15" ht="14.25">
      <c r="B13" s="35"/>
      <c r="C13" s="106">
        <f>(C12/C$47)</f>
        <v>0.7761958890012124</v>
      </c>
      <c r="D13" s="106">
        <f>(D12/D$47)</f>
        <v>0.7557891315659973</v>
      </c>
      <c r="E13" s="106">
        <f>(E12/E$47)</f>
        <v>0.7646083805406506</v>
      </c>
      <c r="F13" s="106">
        <f>(F12/F$47)</f>
        <v>0.7435062651436902</v>
      </c>
      <c r="G13" s="106">
        <f>(G12/G$47)</f>
        <v>0.7566191595661182</v>
      </c>
      <c r="K13" s="105"/>
      <c r="N13" s="105"/>
      <c r="O13" s="107"/>
    </row>
    <row r="14" spans="2:14" ht="14.25">
      <c r="B14" s="35"/>
      <c r="C14" s="35"/>
      <c r="D14" s="35"/>
      <c r="E14" s="35"/>
      <c r="F14" s="35"/>
      <c r="G14" s="35"/>
      <c r="K14" s="105"/>
      <c r="N14" s="105"/>
    </row>
    <row r="15" spans="2:14" ht="16.5">
      <c r="B15" s="35" t="s">
        <v>113</v>
      </c>
      <c r="C15" s="104">
        <v>85.6</v>
      </c>
      <c r="D15" s="104">
        <v>73.041</v>
      </c>
      <c r="E15" s="104">
        <v>74.041</v>
      </c>
      <c r="F15" s="104">
        <v>138.57741513</v>
      </c>
      <c r="G15" s="104">
        <v>84.5915878696888</v>
      </c>
      <c r="K15" s="105"/>
      <c r="N15" s="105"/>
    </row>
    <row r="16" spans="2:14" ht="14.25">
      <c r="B16" s="35"/>
      <c r="C16" s="106">
        <f>(C15/C$47)</f>
        <v>0.08767612666603614</v>
      </c>
      <c r="D16" s="106">
        <f>(D15/D$47)</f>
        <v>0.0840761015833195</v>
      </c>
      <c r="E16" s="106">
        <f>(E15/E$47)</f>
        <v>0.08609057481417937</v>
      </c>
      <c r="F16" s="106">
        <f>(F15/F$47)</f>
        <v>0.1575788314115774</v>
      </c>
      <c r="G16" s="106">
        <f>(G15/G$47)</f>
        <v>0.11495527064988358</v>
      </c>
      <c r="K16" s="105"/>
      <c r="N16" s="105"/>
    </row>
    <row r="17" spans="2:14" ht="14.25">
      <c r="B17" s="35"/>
      <c r="C17" s="106"/>
      <c r="D17" s="106"/>
      <c r="E17" s="106"/>
      <c r="F17" s="106"/>
      <c r="G17" s="106"/>
      <c r="K17" s="105"/>
      <c r="N17" s="105"/>
    </row>
    <row r="18" spans="2:14" ht="14.25">
      <c r="B18" s="35" t="s">
        <v>8</v>
      </c>
      <c r="C18" s="104">
        <v>6.9</v>
      </c>
      <c r="D18" s="104">
        <v>4.49429</v>
      </c>
      <c r="E18" s="104">
        <v>5.49429</v>
      </c>
      <c r="F18" s="104">
        <v>5.668698</v>
      </c>
      <c r="G18" s="104">
        <v>6.26031637</v>
      </c>
      <c r="K18" s="105"/>
      <c r="N18" s="105"/>
    </row>
    <row r="19" spans="2:14" ht="14.25">
      <c r="B19" s="35"/>
      <c r="C19" s="106">
        <f>(C18/C$47)</f>
        <v>0.007067351331724877</v>
      </c>
      <c r="D19" s="106">
        <f>(D18/D$47)</f>
        <v>0.00517329147444445</v>
      </c>
      <c r="E19" s="106">
        <f>(E18/E$47)</f>
        <v>0.006388441327045794</v>
      </c>
      <c r="F19" s="106">
        <f>(F18/F$47)</f>
        <v>0.006445976825496197</v>
      </c>
      <c r="G19" s="106">
        <f>(G18/G$47)</f>
        <v>0.008507422319295615</v>
      </c>
      <c r="K19" s="105"/>
      <c r="N19" s="105"/>
    </row>
    <row r="20" spans="2:14" ht="14.25">
      <c r="B20" s="35"/>
      <c r="C20" s="35"/>
      <c r="D20" s="35"/>
      <c r="E20" s="35"/>
      <c r="F20" s="35"/>
      <c r="G20" s="35"/>
      <c r="K20" s="105"/>
      <c r="N20" s="105"/>
    </row>
    <row r="21" spans="2:14" ht="14.25">
      <c r="B21" s="35" t="s">
        <v>6</v>
      </c>
      <c r="C21" s="104">
        <v>10.5</v>
      </c>
      <c r="D21" s="104">
        <v>6.34148</v>
      </c>
      <c r="E21" s="104">
        <v>7.34148</v>
      </c>
      <c r="F21" s="104">
        <v>4.01566492</v>
      </c>
      <c r="G21" s="104">
        <v>2.16431132</v>
      </c>
      <c r="K21" s="105"/>
      <c r="N21" s="105"/>
    </row>
    <row r="22" spans="2:14" ht="14.25">
      <c r="B22" s="35"/>
      <c r="C22" s="106">
        <f>(C21/C$47)</f>
        <v>0.010754665070016116</v>
      </c>
      <c r="D22" s="106">
        <f>(D21/D$47)</f>
        <v>0.007299556641729836</v>
      </c>
      <c r="E22" s="106">
        <f>(E21/E$47)</f>
        <v>0.008536246582120738</v>
      </c>
      <c r="F22" s="106">
        <f>(F21/F$47)</f>
        <v>0.004566283653367677</v>
      </c>
      <c r="G22" s="106">
        <f>(G21/G$47)</f>
        <v>0.0029411789023806403</v>
      </c>
      <c r="K22" s="105"/>
      <c r="N22" s="105"/>
    </row>
    <row r="23" spans="2:14" ht="14.25">
      <c r="B23" s="35"/>
      <c r="C23" s="35"/>
      <c r="D23" s="35"/>
      <c r="E23" s="35"/>
      <c r="F23" s="35"/>
      <c r="G23" s="35"/>
      <c r="K23" s="109"/>
      <c r="N23" s="105"/>
    </row>
    <row r="24" spans="2:14" ht="14.25">
      <c r="B24" s="35" t="s">
        <v>7</v>
      </c>
      <c r="C24" s="104">
        <v>6.9</v>
      </c>
      <c r="D24" s="104">
        <v>4.46049</v>
      </c>
      <c r="E24" s="104">
        <v>5.46049</v>
      </c>
      <c r="F24" s="104">
        <v>3.02297956</v>
      </c>
      <c r="G24" s="104">
        <v>3.9403861499999997</v>
      </c>
      <c r="N24" s="105"/>
    </row>
    <row r="25" spans="2:14" ht="14.25">
      <c r="B25" s="35"/>
      <c r="C25" s="106">
        <f>(C24/C$47)</f>
        <v>0.007067351331724877</v>
      </c>
      <c r="D25" s="106">
        <f>(D24/D$47)</f>
        <v>0.005134384939299583</v>
      </c>
      <c r="E25" s="106">
        <f>(E24/E$47)</f>
        <v>0.006349140650005785</v>
      </c>
      <c r="F25" s="106">
        <f>(F24/F$47)</f>
        <v>0.0034374835610767574</v>
      </c>
      <c r="G25" s="106">
        <f>(G24/G$47)</f>
        <v>0.005354765973137763</v>
      </c>
      <c r="K25" s="105"/>
      <c r="N25" s="105"/>
    </row>
    <row r="26" spans="2:14" ht="14.25">
      <c r="B26" s="35"/>
      <c r="C26" s="108"/>
      <c r="D26" s="35"/>
      <c r="E26" s="35"/>
      <c r="F26" s="35"/>
      <c r="G26" s="35"/>
      <c r="K26" s="105"/>
      <c r="N26" s="105"/>
    </row>
    <row r="27" spans="2:11" ht="14.25">
      <c r="B27" s="35" t="s">
        <v>26</v>
      </c>
      <c r="C27" s="104">
        <v>0</v>
      </c>
      <c r="D27" s="104">
        <v>3.8879</v>
      </c>
      <c r="E27" s="104">
        <v>4.8879</v>
      </c>
      <c r="F27" s="104">
        <v>1.78452913</v>
      </c>
      <c r="G27" s="104">
        <v>1.44303858</v>
      </c>
      <c r="K27" s="105"/>
    </row>
    <row r="28" spans="2:11" ht="14.25">
      <c r="B28" s="35"/>
      <c r="C28" s="106">
        <f>(C27/C$47)</f>
        <v>0</v>
      </c>
      <c r="D28" s="106">
        <f>(D27/D$47)</f>
        <v>0.004475287514488957</v>
      </c>
      <c r="E28" s="106">
        <f>(E27/E$47)</f>
        <v>0.005683366251593406</v>
      </c>
      <c r="F28" s="106">
        <f>(F27/F$47)</f>
        <v>0.0020292196579184303</v>
      </c>
      <c r="G28" s="106">
        <f>(G27/G$47)</f>
        <v>0.0019610093000933517</v>
      </c>
      <c r="K28" s="105"/>
    </row>
    <row r="29" spans="2:11" ht="14.25">
      <c r="B29" s="35"/>
      <c r="C29" s="108"/>
      <c r="D29" s="35"/>
      <c r="E29" s="35"/>
      <c r="F29" s="35"/>
      <c r="G29" s="35"/>
      <c r="K29" s="105"/>
    </row>
    <row r="30" spans="2:11" ht="14.25">
      <c r="B30" s="35" t="s">
        <v>10</v>
      </c>
      <c r="C30" s="104">
        <v>6.3</v>
      </c>
      <c r="D30" s="104">
        <v>2.6264</v>
      </c>
      <c r="E30" s="104">
        <v>3.6264</v>
      </c>
      <c r="F30" s="104">
        <v>2.0627698</v>
      </c>
      <c r="G30" s="104">
        <v>1.44737379</v>
      </c>
      <c r="K30" s="105"/>
    </row>
    <row r="31" spans="2:11" ht="14.25">
      <c r="B31" s="35"/>
      <c r="C31" s="106">
        <f>(C30/C$47)</f>
        <v>0.0064527990420096696</v>
      </c>
      <c r="D31" s="106">
        <f>(D30/D$47)</f>
        <v>0.003023198932085135</v>
      </c>
      <c r="E31" s="106">
        <f>(E30/E$47)</f>
        <v>0.0042165673141386535</v>
      </c>
      <c r="F31" s="106">
        <f>(F30/F$47)</f>
        <v>0.0023456120483281036</v>
      </c>
      <c r="G31" s="106">
        <f>(G30/G$47)</f>
        <v>0.001966900609754565</v>
      </c>
      <c r="K31" s="105"/>
    </row>
    <row r="32" spans="2:11" ht="14.25">
      <c r="B32" s="35"/>
      <c r="C32" s="110"/>
      <c r="D32" s="110"/>
      <c r="E32" s="110"/>
      <c r="F32" s="110"/>
      <c r="G32" s="110"/>
      <c r="K32" s="105"/>
    </row>
    <row r="33" spans="2:11" ht="14.25">
      <c r="B33" s="35" t="s">
        <v>9</v>
      </c>
      <c r="C33" s="104">
        <v>4.2</v>
      </c>
      <c r="D33" s="104">
        <v>1.80679</v>
      </c>
      <c r="E33" s="104">
        <v>2.80679</v>
      </c>
      <c r="F33" s="104">
        <v>2.95264852</v>
      </c>
      <c r="G33" s="104">
        <v>1.22073499</v>
      </c>
      <c r="K33" s="105"/>
    </row>
    <row r="34" spans="2:11" ht="14.25">
      <c r="B34" s="35"/>
      <c r="C34" s="106">
        <f>(C33/C$47)</f>
        <v>0.004301866028006447</v>
      </c>
      <c r="D34" s="106">
        <f>(D33/D$47)</f>
        <v>0.0020797614980589785</v>
      </c>
      <c r="E34" s="106">
        <f>(E33/E$47)</f>
        <v>0.0032635724055954203</v>
      </c>
      <c r="F34" s="106">
        <f>(F33/F$47)</f>
        <v>0.0033575088907109966</v>
      </c>
      <c r="G34" s="106">
        <f>(G33/G$47)</f>
        <v>0.0016589110655235318</v>
      </c>
      <c r="K34" s="105"/>
    </row>
    <row r="35" spans="2:11" ht="14.25">
      <c r="B35" s="35"/>
      <c r="C35" s="35"/>
      <c r="D35" s="35"/>
      <c r="E35" s="35"/>
      <c r="F35" s="35"/>
      <c r="G35" s="35"/>
      <c r="K35" s="105"/>
    </row>
    <row r="36" spans="2:7" ht="14.25">
      <c r="B36" s="35" t="s">
        <v>27</v>
      </c>
      <c r="C36" s="104">
        <v>1.6</v>
      </c>
      <c r="D36" s="104">
        <v>1.6708</v>
      </c>
      <c r="E36" s="104">
        <v>2.6708</v>
      </c>
      <c r="F36" s="104">
        <v>1.97151524</v>
      </c>
      <c r="G36" s="104">
        <v>1.22181555</v>
      </c>
    </row>
    <row r="37" spans="2:7" ht="14.25">
      <c r="B37" s="35"/>
      <c r="C37" s="106">
        <f>(C36/C$47)</f>
        <v>0.0016388061059072177</v>
      </c>
      <c r="D37" s="106">
        <f>(D36/D$47)</f>
        <v>0.0019232260035515702</v>
      </c>
      <c r="E37" s="106">
        <f>(E36/E$47)</f>
        <v>0.003105451131315221</v>
      </c>
      <c r="F37" s="106">
        <f>(F36/F$47)</f>
        <v>0.0022418448730471396</v>
      </c>
      <c r="G37" s="106">
        <f>(G36/G$47)</f>
        <v>0.0016603794865613873</v>
      </c>
    </row>
    <row r="38" spans="2:7" ht="14.25">
      <c r="B38" s="35"/>
      <c r="C38" s="35"/>
      <c r="D38" s="35"/>
      <c r="E38" s="35"/>
      <c r="F38" s="35"/>
      <c r="G38" s="35"/>
    </row>
    <row r="39" spans="2:7" ht="14.25">
      <c r="B39" s="35"/>
      <c r="C39" s="108"/>
      <c r="D39" s="108"/>
      <c r="E39" s="108"/>
      <c r="F39" s="108"/>
      <c r="G39" s="108"/>
    </row>
    <row r="40" spans="2:7" ht="14.25">
      <c r="B40" s="35" t="s">
        <v>11</v>
      </c>
      <c r="C40" s="104">
        <v>2.4</v>
      </c>
      <c r="D40" s="104">
        <v>0.73567</v>
      </c>
      <c r="E40" s="104">
        <v>1.73567</v>
      </c>
      <c r="F40" s="104">
        <v>2.7807191600000003</v>
      </c>
      <c r="G40" s="104">
        <v>2.0452500700000003</v>
      </c>
    </row>
    <row r="41" spans="2:7" ht="14.25">
      <c r="B41" s="35"/>
      <c r="C41" s="106">
        <f>(C40/C$47)</f>
        <v>0.0024582091588608267</v>
      </c>
      <c r="D41" s="106">
        <f>(D40/D$47)</f>
        <v>0.0008468157014799998</v>
      </c>
      <c r="E41" s="106">
        <f>(E40/E$47)</f>
        <v>0.0020181362756814024</v>
      </c>
      <c r="F41" s="106">
        <f>(F40/F$47)</f>
        <v>0.00316200497249514</v>
      </c>
      <c r="G41" s="106">
        <f>(G40/G$47)</f>
        <v>0.0027793812749528695</v>
      </c>
    </row>
    <row r="42" spans="2:7" ht="14.25">
      <c r="B42" s="35"/>
      <c r="C42" s="108"/>
      <c r="D42" s="108"/>
      <c r="E42" s="108"/>
      <c r="F42" s="108"/>
      <c r="G42" s="108"/>
    </row>
    <row r="43" spans="2:7" ht="16.5">
      <c r="B43" s="35" t="s">
        <v>114</v>
      </c>
      <c r="C43" s="104">
        <v>94.10454200000004</v>
      </c>
      <c r="D43" s="104">
        <v>113.0930430000002</v>
      </c>
      <c r="E43" s="104">
        <v>94.38046433000011</v>
      </c>
      <c r="F43" s="104">
        <v>62.72786803999746</v>
      </c>
      <c r="G43" s="104">
        <v>74.7606859600003</v>
      </c>
    </row>
    <row r="44" spans="2:7" ht="14.25">
      <c r="B44" s="35"/>
      <c r="C44" s="106">
        <f>(C43/C$47)</f>
        <v>0.09638693626450143</v>
      </c>
      <c r="D44" s="106">
        <f>(D43/D$47)</f>
        <v>0.1301792441455448</v>
      </c>
      <c r="E44" s="106">
        <f>(E43/E$47)</f>
        <v>0.10974012270767361</v>
      </c>
      <c r="F44" s="106">
        <f>(F43/F$47)</f>
        <v>0.07132896896229209</v>
      </c>
      <c r="G44" s="106">
        <f>(G43/G$47)</f>
        <v>0.10159562085229838</v>
      </c>
    </row>
    <row r="47" spans="2:27" ht="15">
      <c r="B47" s="99" t="s">
        <v>13</v>
      </c>
      <c r="C47" s="100">
        <f aca="true" t="shared" si="0" ref="C47:G48">+C12+C15+C18+C21+C24+C27+C30+C33+C36+C40+C43</f>
        <v>976.320502</v>
      </c>
      <c r="D47" s="100">
        <f t="shared" si="0"/>
        <v>868.7486530000001</v>
      </c>
      <c r="E47" s="100">
        <f t="shared" si="0"/>
        <v>860.03607433</v>
      </c>
      <c r="F47" s="100">
        <f t="shared" si="0"/>
        <v>879.4164412100001</v>
      </c>
      <c r="G47" s="100">
        <f t="shared" si="0"/>
        <v>735.8652403796891</v>
      </c>
      <c r="R47" s="113"/>
      <c r="S47" s="113"/>
      <c r="T47" s="113"/>
      <c r="U47" s="113"/>
      <c r="V47" s="113"/>
      <c r="W47" s="113"/>
      <c r="X47" s="113"/>
      <c r="Y47" s="113"/>
      <c r="Z47" s="113"/>
      <c r="AA47" s="113"/>
    </row>
    <row r="48" spans="1:7" ht="15">
      <c r="A48" s="12"/>
      <c r="B48" s="1"/>
      <c r="C48" s="111">
        <f t="shared" si="0"/>
        <v>1</v>
      </c>
      <c r="D48" s="111">
        <f t="shared" si="0"/>
        <v>1.0000000000000002</v>
      </c>
      <c r="E48" s="111">
        <f t="shared" si="0"/>
        <v>0.9999999999999999</v>
      </c>
      <c r="F48" s="111">
        <f t="shared" si="0"/>
        <v>1.0000000000000002</v>
      </c>
      <c r="G48" s="111">
        <f t="shared" si="0"/>
        <v>0.9999999999999999</v>
      </c>
    </row>
    <row r="49" spans="2:7" ht="12.75">
      <c r="B49" s="2" t="s">
        <v>28</v>
      </c>
      <c r="C49" s="105"/>
      <c r="D49" s="105"/>
      <c r="E49" s="105"/>
      <c r="F49" s="105"/>
      <c r="G49" s="105"/>
    </row>
    <row r="50" spans="1:2" ht="14.25">
      <c r="A50" s="45">
        <v>1</v>
      </c>
      <c r="B50" t="s">
        <v>117</v>
      </c>
    </row>
    <row r="51" spans="1:18" ht="14.25">
      <c r="A51" s="10"/>
      <c r="B51" t="s">
        <v>118</v>
      </c>
      <c r="R51" s="3"/>
    </row>
    <row r="52" spans="1:2" ht="14.25">
      <c r="A52" s="45">
        <v>2</v>
      </c>
      <c r="B52" t="s">
        <v>153</v>
      </c>
    </row>
    <row r="53" spans="1:18" ht="14.25">
      <c r="A53" s="10"/>
      <c r="B53" t="s">
        <v>119</v>
      </c>
      <c r="R53" s="3"/>
    </row>
    <row r="54" spans="1:2" ht="14.25">
      <c r="A54" s="45">
        <v>3</v>
      </c>
      <c r="B54" t="s">
        <v>120</v>
      </c>
    </row>
    <row r="55" spans="1:18" ht="14.25">
      <c r="A55" s="3"/>
      <c r="B55" t="s">
        <v>121</v>
      </c>
      <c r="R55" s="3"/>
    </row>
    <row r="56" ht="14.25">
      <c r="R56" s="3"/>
    </row>
    <row r="57" ht="12.75">
      <c r="B57" s="33" t="s">
        <v>96</v>
      </c>
    </row>
    <row r="58" ht="12.75" hidden="1"/>
    <row r="59" ht="12.75" hidden="1"/>
    <row r="60" spans="1:7" s="32" customFormat="1" ht="9" customHeight="1">
      <c r="A60" s="29"/>
      <c r="B60" s="29"/>
      <c r="C60" s="29"/>
      <c r="D60" s="29"/>
      <c r="E60" s="29"/>
      <c r="F60" s="29"/>
      <c r="G60" s="29"/>
    </row>
    <row r="61" spans="1:7" ht="12.75">
      <c r="A61" s="193">
        <f>'.03R'!A70:G70+1</f>
        <v>71</v>
      </c>
      <c r="B61" s="193"/>
      <c r="C61" s="193"/>
      <c r="D61" s="193"/>
      <c r="E61" s="193"/>
      <c r="F61" s="193"/>
      <c r="G61" s="193"/>
    </row>
    <row r="77" spans="1:2" ht="12.75">
      <c r="A77" s="4"/>
      <c r="B77" s="4"/>
    </row>
  </sheetData>
  <sheetProtection/>
  <mergeCells count="2">
    <mergeCell ref="A61:G61"/>
    <mergeCell ref="B7:G7"/>
  </mergeCells>
  <printOptions/>
  <pageMargins left="0.75" right="0.75" top="1" bottom="1" header="0.5" footer="0.5"/>
  <pageSetup horizontalDpi="600" verticalDpi="600" orientation="portrait" scale="80" r:id="rId2"/>
  <drawing r:id="rId1"/>
</worksheet>
</file>

<file path=xl/worksheets/sheet6.xml><?xml version="1.0" encoding="utf-8"?>
<worksheet xmlns="http://schemas.openxmlformats.org/spreadsheetml/2006/main" xmlns:r="http://schemas.openxmlformats.org/officeDocument/2006/relationships">
  <dimension ref="A4:ES77"/>
  <sheetViews>
    <sheetView zoomScaleSheetLayoutView="100" zoomScalePageLayoutView="0" workbookViewId="0" topLeftCell="A1">
      <selection activeCell="I2" sqref="I2"/>
    </sheetView>
  </sheetViews>
  <sheetFormatPr defaultColWidth="9.140625" defaultRowHeight="12.75"/>
  <cols>
    <col min="1" max="1" width="6.421875" style="0" customWidth="1"/>
    <col min="2" max="2" width="2.57421875" style="0" customWidth="1"/>
    <col min="3" max="3" width="24.140625" style="0" customWidth="1"/>
    <col min="4" max="8" width="13.28125" style="0" customWidth="1"/>
    <col min="9" max="14" width="9.140625" style="32" customWidth="1"/>
    <col min="15" max="15" width="13.57421875" style="32" customWidth="1"/>
    <col min="16" max="16" width="11.7109375" style="32" customWidth="1"/>
    <col min="17" max="42" width="9.140625" style="32" customWidth="1"/>
  </cols>
  <sheetData>
    <row r="4" spans="4:8" ht="15">
      <c r="D4" s="183"/>
      <c r="E4" s="183"/>
      <c r="F4" s="183"/>
      <c r="G4" s="183"/>
      <c r="H4" s="183"/>
    </row>
    <row r="5" spans="9:42" s="29" customFormat="1" ht="9" customHeight="1">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row>
    <row r="8" spans="1:8" ht="15.75">
      <c r="A8" s="82">
        <f>'.04R'!A7+0.01</f>
        <v>7.049999999999999</v>
      </c>
      <c r="B8" s="185" t="s">
        <v>104</v>
      </c>
      <c r="C8" s="185"/>
      <c r="D8" s="185"/>
      <c r="E8" s="185"/>
      <c r="F8" s="185"/>
      <c r="G8" s="185"/>
      <c r="H8" s="185"/>
    </row>
    <row r="10" ht="12.75">
      <c r="H10" s="1"/>
    </row>
    <row r="11" spans="2:8" ht="12.75">
      <c r="B11" s="26"/>
      <c r="C11" s="26"/>
      <c r="D11" s="27">
        <v>2005</v>
      </c>
      <c r="E11" s="17">
        <v>2006</v>
      </c>
      <c r="F11" s="17">
        <v>2007</v>
      </c>
      <c r="G11" s="17">
        <v>2008</v>
      </c>
      <c r="H11" s="17">
        <v>2009</v>
      </c>
    </row>
    <row r="13" spans="2:149" ht="12.75">
      <c r="B13" s="11" t="s">
        <v>14</v>
      </c>
      <c r="C13" s="11"/>
      <c r="D13" s="12"/>
      <c r="E13" s="12"/>
      <c r="F13" s="12"/>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row>
    <row r="14" spans="2:9" ht="12.75">
      <c r="B14" s="9"/>
      <c r="C14" s="9" t="s">
        <v>88</v>
      </c>
      <c r="D14" s="7">
        <v>2459</v>
      </c>
      <c r="E14" s="7">
        <v>1352</v>
      </c>
      <c r="F14" s="7">
        <v>1183</v>
      </c>
      <c r="G14" s="7">
        <v>1246</v>
      </c>
      <c r="H14" s="7">
        <v>875</v>
      </c>
      <c r="I14" s="176"/>
    </row>
    <row r="15" spans="2:9" ht="12.75">
      <c r="B15" s="9"/>
      <c r="C15" s="9" t="s">
        <v>89</v>
      </c>
      <c r="D15" s="7">
        <v>845</v>
      </c>
      <c r="E15" s="7">
        <v>338</v>
      </c>
      <c r="F15" s="7">
        <v>300</v>
      </c>
      <c r="G15" s="7">
        <v>289</v>
      </c>
      <c r="H15" s="7">
        <v>170</v>
      </c>
      <c r="I15" s="176"/>
    </row>
    <row r="16" spans="2:9" ht="12.75">
      <c r="B16" s="9"/>
      <c r="C16" s="9" t="s">
        <v>90</v>
      </c>
      <c r="D16" s="7">
        <v>21</v>
      </c>
      <c r="E16" s="7">
        <v>12</v>
      </c>
      <c r="F16" s="7">
        <v>10</v>
      </c>
      <c r="G16" s="7">
        <v>11</v>
      </c>
      <c r="H16" s="7">
        <v>8</v>
      </c>
      <c r="I16" s="176"/>
    </row>
    <row r="17" spans="2:9" ht="12.75">
      <c r="B17" s="9"/>
      <c r="C17" s="9" t="s">
        <v>91</v>
      </c>
      <c r="D17" s="7">
        <v>270</v>
      </c>
      <c r="E17" s="7">
        <v>209</v>
      </c>
      <c r="F17" s="7">
        <v>164</v>
      </c>
      <c r="G17" s="7">
        <v>126</v>
      </c>
      <c r="H17" s="7">
        <v>27</v>
      </c>
      <c r="I17" s="176"/>
    </row>
    <row r="18" spans="2:9" ht="12.75">
      <c r="B18" s="9"/>
      <c r="C18" s="9" t="s">
        <v>92</v>
      </c>
      <c r="D18" s="7">
        <v>20</v>
      </c>
      <c r="E18" s="7">
        <v>17</v>
      </c>
      <c r="F18" s="7">
        <v>7</v>
      </c>
      <c r="G18" s="7">
        <v>0</v>
      </c>
      <c r="H18" s="7">
        <v>1</v>
      </c>
      <c r="I18" s="176"/>
    </row>
    <row r="19" spans="2:9" ht="12.75">
      <c r="B19" s="9"/>
      <c r="C19" s="9" t="s">
        <v>93</v>
      </c>
      <c r="D19" s="7">
        <v>43</v>
      </c>
      <c r="E19" s="7">
        <v>105</v>
      </c>
      <c r="F19" s="7">
        <v>85</v>
      </c>
      <c r="G19" s="7">
        <v>39</v>
      </c>
      <c r="H19" s="7">
        <v>27</v>
      </c>
      <c r="I19" s="176"/>
    </row>
    <row r="20" spans="2:9" ht="12.75">
      <c r="B20" s="11" t="s">
        <v>106</v>
      </c>
      <c r="C20" s="11"/>
      <c r="D20" s="18">
        <f>SUM(D14:D19)</f>
        <v>3658</v>
      </c>
      <c r="E20" s="18">
        <f>SUM(E14:E19)</f>
        <v>2033</v>
      </c>
      <c r="F20" s="18">
        <f>SUM(F14:F19)</f>
        <v>1749</v>
      </c>
      <c r="G20" s="18">
        <f>SUM(G14:G19)</f>
        <v>1711</v>
      </c>
      <c r="H20" s="18">
        <f>SUM(H14:H19)</f>
        <v>1108</v>
      </c>
      <c r="I20" s="176"/>
    </row>
    <row r="21" ht="12.75">
      <c r="I21" s="176"/>
    </row>
    <row r="22" spans="2:9" ht="12.75">
      <c r="B22" s="2" t="s">
        <v>15</v>
      </c>
      <c r="I22" s="176"/>
    </row>
    <row r="23" spans="3:9" ht="12.75">
      <c r="C23" s="9" t="s">
        <v>88</v>
      </c>
      <c r="D23" s="7">
        <v>4740</v>
      </c>
      <c r="E23" s="7">
        <v>2387</v>
      </c>
      <c r="F23" s="7">
        <v>1659</v>
      </c>
      <c r="G23" s="7">
        <v>1509</v>
      </c>
      <c r="H23" s="7">
        <v>1262</v>
      </c>
      <c r="I23" s="176"/>
    </row>
    <row r="24" spans="3:9" ht="12.75">
      <c r="C24" s="9" t="s">
        <v>89</v>
      </c>
      <c r="D24" s="7">
        <v>1239</v>
      </c>
      <c r="E24" s="7">
        <v>425</v>
      </c>
      <c r="F24" s="7">
        <v>364</v>
      </c>
      <c r="G24" s="7">
        <v>317</v>
      </c>
      <c r="H24" s="7">
        <v>263</v>
      </c>
      <c r="I24" s="176"/>
    </row>
    <row r="25" spans="3:9" ht="12.75">
      <c r="C25" s="9" t="s">
        <v>90</v>
      </c>
      <c r="D25" s="7">
        <v>54</v>
      </c>
      <c r="E25" s="7">
        <v>24</v>
      </c>
      <c r="F25" s="7">
        <v>14</v>
      </c>
      <c r="G25" s="7">
        <v>14</v>
      </c>
      <c r="H25" s="7">
        <v>22</v>
      </c>
      <c r="I25" s="153"/>
    </row>
    <row r="26" spans="3:9" ht="12.75">
      <c r="C26" s="9" t="s">
        <v>91</v>
      </c>
      <c r="D26" s="7">
        <v>50</v>
      </c>
      <c r="E26" s="7">
        <v>98</v>
      </c>
      <c r="F26" s="7">
        <v>74</v>
      </c>
      <c r="G26" s="7">
        <v>98</v>
      </c>
      <c r="H26" s="7">
        <v>108</v>
      </c>
      <c r="I26" s="153"/>
    </row>
    <row r="27" spans="3:9" ht="12.75">
      <c r="C27" s="9" t="s">
        <v>92</v>
      </c>
      <c r="D27" s="7">
        <v>102</v>
      </c>
      <c r="E27" s="7">
        <v>29</v>
      </c>
      <c r="F27" s="7">
        <v>25</v>
      </c>
      <c r="G27" s="7">
        <v>10</v>
      </c>
      <c r="H27" s="7">
        <v>7</v>
      </c>
      <c r="I27" s="153"/>
    </row>
    <row r="28" spans="3:9" ht="12.75">
      <c r="C28" s="9" t="s">
        <v>93</v>
      </c>
      <c r="D28" s="7">
        <v>60</v>
      </c>
      <c r="E28" s="7">
        <v>281</v>
      </c>
      <c r="F28" s="7">
        <v>98</v>
      </c>
      <c r="G28" s="7">
        <v>71</v>
      </c>
      <c r="H28" s="7">
        <v>61</v>
      </c>
      <c r="I28" s="153"/>
    </row>
    <row r="29" spans="2:8" ht="12.75">
      <c r="B29" s="2" t="s">
        <v>107</v>
      </c>
      <c r="D29" s="13">
        <f>SUM(D23:D28)</f>
        <v>6245</v>
      </c>
      <c r="E29" s="13">
        <f>SUM(E23:E28)</f>
        <v>3244</v>
      </c>
      <c r="F29" s="13">
        <f>SUM(F23:F28)</f>
        <v>2234</v>
      </c>
      <c r="G29" s="13">
        <f>SUM(G23:G28)</f>
        <v>2019</v>
      </c>
      <c r="H29" s="13">
        <f>SUM(H23:H28)</f>
        <v>1723</v>
      </c>
    </row>
    <row r="31" ht="12.75">
      <c r="B31" s="2" t="s">
        <v>108</v>
      </c>
    </row>
    <row r="32" spans="3:8" ht="12.75">
      <c r="C32" s="9" t="s">
        <v>88</v>
      </c>
      <c r="D32" s="7">
        <f>D23+D14</f>
        <v>7199</v>
      </c>
      <c r="E32" s="7">
        <f aca="true" t="shared" si="0" ref="E32:E38">E23+E14</f>
        <v>3739</v>
      </c>
      <c r="F32" s="7">
        <v>2842</v>
      </c>
      <c r="G32" s="7">
        <v>2755</v>
      </c>
      <c r="H32">
        <v>2137</v>
      </c>
    </row>
    <row r="33" spans="3:8" ht="12.75">
      <c r="C33" s="9" t="s">
        <v>89</v>
      </c>
      <c r="D33" s="7">
        <f>D24+D15</f>
        <v>2084</v>
      </c>
      <c r="E33" s="7">
        <f t="shared" si="0"/>
        <v>763</v>
      </c>
      <c r="F33" s="7">
        <v>664</v>
      </c>
      <c r="G33" s="7">
        <v>606</v>
      </c>
      <c r="H33">
        <v>433</v>
      </c>
    </row>
    <row r="34" spans="3:8" ht="12.75">
      <c r="C34" s="9" t="s">
        <v>90</v>
      </c>
      <c r="D34" s="7">
        <f>D25+D16</f>
        <v>75</v>
      </c>
      <c r="E34" s="7">
        <f t="shared" si="0"/>
        <v>36</v>
      </c>
      <c r="F34" s="7">
        <v>24</v>
      </c>
      <c r="G34" s="7">
        <v>25</v>
      </c>
      <c r="H34">
        <v>30</v>
      </c>
    </row>
    <row r="35" spans="3:8" ht="12.75">
      <c r="C35" s="9" t="s">
        <v>91</v>
      </c>
      <c r="D35" s="7">
        <f>D26+D17</f>
        <v>320</v>
      </c>
      <c r="E35" s="7">
        <f t="shared" si="0"/>
        <v>307</v>
      </c>
      <c r="F35" s="7">
        <v>238</v>
      </c>
      <c r="G35" s="7">
        <v>224</v>
      </c>
      <c r="H35">
        <v>135</v>
      </c>
    </row>
    <row r="36" spans="3:8" ht="12.75">
      <c r="C36" s="9" t="s">
        <v>92</v>
      </c>
      <c r="D36" s="7">
        <f>D27+D18</f>
        <v>122</v>
      </c>
      <c r="E36" s="7">
        <f t="shared" si="0"/>
        <v>46</v>
      </c>
      <c r="F36" s="7">
        <v>32</v>
      </c>
      <c r="G36" s="7">
        <v>10</v>
      </c>
      <c r="H36">
        <v>8</v>
      </c>
    </row>
    <row r="37" spans="3:8" ht="12.75">
      <c r="C37" s="9" t="s">
        <v>93</v>
      </c>
      <c r="D37" s="7">
        <f>D28+D19</f>
        <v>103</v>
      </c>
      <c r="E37" s="7">
        <f t="shared" si="0"/>
        <v>386</v>
      </c>
      <c r="F37" s="7">
        <v>183</v>
      </c>
      <c r="G37" s="7">
        <v>110</v>
      </c>
      <c r="H37">
        <v>88</v>
      </c>
    </row>
    <row r="38" spans="2:16" ht="12.75">
      <c r="B38" s="2" t="s">
        <v>108</v>
      </c>
      <c r="D38" s="28">
        <f>D29+D20</f>
        <v>9903</v>
      </c>
      <c r="E38" s="28">
        <f t="shared" si="0"/>
        <v>5277</v>
      </c>
      <c r="F38" s="28">
        <f>SUM(F20+F29)</f>
        <v>3983</v>
      </c>
      <c r="G38" s="28">
        <f>SUM(G20+G29)</f>
        <v>3730</v>
      </c>
      <c r="H38" s="28">
        <f>SUM(H20+H29)</f>
        <v>2831</v>
      </c>
      <c r="O38" s="153"/>
      <c r="P38" s="153"/>
    </row>
    <row r="39" spans="1:8" ht="12.75">
      <c r="A39" s="12"/>
      <c r="B39" s="1"/>
      <c r="C39" s="1"/>
      <c r="D39" s="1"/>
      <c r="E39" s="1"/>
      <c r="F39" s="1"/>
      <c r="G39" s="1"/>
      <c r="H39" s="1"/>
    </row>
    <row r="40" spans="4:8" ht="12.75">
      <c r="D40" s="14"/>
      <c r="E40" s="14"/>
      <c r="F40" s="14"/>
      <c r="G40" s="14"/>
      <c r="H40" s="14"/>
    </row>
    <row r="41" ht="12.75">
      <c r="B41" s="33" t="s">
        <v>99</v>
      </c>
    </row>
    <row r="64" spans="1:42" s="29" customFormat="1" ht="9" customHeight="1">
      <c r="A64" s="30"/>
      <c r="B64" s="30"/>
      <c r="C64" s="30"/>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row>
    <row r="65" spans="1:8" ht="12.75">
      <c r="A65" s="184">
        <f>'.04R'!A61:G61+1</f>
        <v>72</v>
      </c>
      <c r="B65" s="184"/>
      <c r="C65" s="184"/>
      <c r="D65" s="184"/>
      <c r="E65" s="184"/>
      <c r="F65" s="184"/>
      <c r="G65" s="184"/>
      <c r="H65" s="184"/>
    </row>
    <row r="72" spans="4:16" ht="12.75">
      <c r="D72" s="14"/>
      <c r="E72" s="14"/>
      <c r="H72" s="14"/>
      <c r="I72" s="153"/>
      <c r="J72" s="153"/>
      <c r="M72" s="153"/>
      <c r="P72" s="176"/>
    </row>
    <row r="73" spans="4:16" ht="12.75">
      <c r="D73" s="14"/>
      <c r="E73" s="14"/>
      <c r="H73" s="14"/>
      <c r="I73" s="153"/>
      <c r="J73" s="153"/>
      <c r="M73" s="153"/>
      <c r="P73" s="176"/>
    </row>
    <row r="74" spans="4:17" ht="12.75">
      <c r="D74" s="14"/>
      <c r="E74" s="14"/>
      <c r="H74" s="14"/>
      <c r="I74" s="153"/>
      <c r="J74" s="153"/>
      <c r="K74" s="153"/>
      <c r="L74" s="153"/>
      <c r="M74" s="153"/>
      <c r="N74" s="153"/>
      <c r="O74" s="153"/>
      <c r="P74" s="153"/>
      <c r="Q74" s="153"/>
    </row>
    <row r="75" spans="4:16" ht="12.75">
      <c r="D75" s="14"/>
      <c r="E75" s="14"/>
      <c r="H75" s="14"/>
      <c r="I75" s="153"/>
      <c r="J75" s="153"/>
      <c r="M75" s="153"/>
      <c r="P75" s="176"/>
    </row>
    <row r="76" spans="4:16" ht="12.75">
      <c r="D76" s="14"/>
      <c r="E76" s="14"/>
      <c r="H76" s="14"/>
      <c r="I76" s="153"/>
      <c r="J76" s="153"/>
      <c r="M76" s="153"/>
      <c r="P76" s="176"/>
    </row>
    <row r="77" spans="4:16" ht="12.75">
      <c r="D77" s="14"/>
      <c r="E77" s="14"/>
      <c r="F77" s="14"/>
      <c r="G77" s="14"/>
      <c r="H77" s="14"/>
      <c r="I77" s="153"/>
      <c r="J77" s="153"/>
      <c r="M77" s="153"/>
      <c r="P77" s="176"/>
    </row>
  </sheetData>
  <sheetProtection/>
  <mergeCells count="3">
    <mergeCell ref="D4:H4"/>
    <mergeCell ref="A65:H65"/>
    <mergeCell ref="B8:H8"/>
  </mergeCells>
  <printOptions/>
  <pageMargins left="0.7" right="0.7" top="1" bottom="1" header="0.5" footer="0.5"/>
  <pageSetup horizontalDpi="300" verticalDpi="300" orientation="portrait" scale="80" r:id="rId3"/>
  <legacyDrawing r:id="rId2"/>
  <oleObjects>
    <oleObject progId="MSPhotoEd.3" shapeId="270578" r:id="rId1"/>
  </oleObjects>
</worksheet>
</file>

<file path=xl/worksheets/sheet7.xml><?xml version="1.0" encoding="utf-8"?>
<worksheet xmlns="http://schemas.openxmlformats.org/spreadsheetml/2006/main" xmlns:r="http://schemas.openxmlformats.org/officeDocument/2006/relationships">
  <sheetPr>
    <tabColor indexed="34"/>
  </sheetPr>
  <dimension ref="A4:AI61"/>
  <sheetViews>
    <sheetView zoomScaleSheetLayoutView="100" zoomScalePageLayoutView="0" workbookViewId="0" topLeftCell="A1">
      <pane xSplit="1" ySplit="6" topLeftCell="B7" activePane="bottomRight" state="frozen"/>
      <selection pane="topLeft" activeCell="A1" sqref="A1"/>
      <selection pane="topRight" activeCell="C1" sqref="C1"/>
      <selection pane="bottomLeft" activeCell="A5" sqref="A5"/>
      <selection pane="bottomRight" activeCell="I2" sqref="I2"/>
    </sheetView>
  </sheetViews>
  <sheetFormatPr defaultColWidth="9.140625" defaultRowHeight="12.75"/>
  <cols>
    <col min="1" max="1" width="7.7109375" style="12" customWidth="1"/>
    <col min="2" max="2" width="44.8515625" style="0" customWidth="1"/>
    <col min="3" max="8" width="9.421875" style="0" customWidth="1"/>
    <col min="9" max="9" width="10.00390625" style="32" customWidth="1"/>
    <col min="10" max="10" width="10.421875" style="32" customWidth="1"/>
    <col min="11" max="35" width="9.140625" style="32" customWidth="1"/>
  </cols>
  <sheetData>
    <row r="4" ht="15">
      <c r="H4" s="77" t="s">
        <v>102</v>
      </c>
    </row>
    <row r="5" spans="1:35" s="29" customFormat="1" ht="9" customHeight="1">
      <c r="A5" s="114"/>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8" spans="1:10" ht="15.75">
      <c r="A8" s="115">
        <v>7.06</v>
      </c>
      <c r="B8" s="195" t="s">
        <v>150</v>
      </c>
      <c r="C8" s="195"/>
      <c r="D8" s="195"/>
      <c r="E8" s="195"/>
      <c r="F8" s="195"/>
      <c r="G8" s="195"/>
      <c r="H8" s="195"/>
      <c r="J8" s="177"/>
    </row>
    <row r="9" spans="1:10" ht="18" customHeight="1">
      <c r="A9" s="115"/>
      <c r="B9" s="196" t="s">
        <v>123</v>
      </c>
      <c r="C9" s="196"/>
      <c r="D9" s="196"/>
      <c r="E9" s="196"/>
      <c r="F9" s="196"/>
      <c r="G9" s="196"/>
      <c r="H9" s="196"/>
      <c r="J9" s="177"/>
    </row>
    <row r="10" spans="2:10" ht="12.75" customHeight="1">
      <c r="B10" s="1"/>
      <c r="C10" s="116"/>
      <c r="D10" s="116"/>
      <c r="E10" s="116"/>
      <c r="F10" s="116"/>
      <c r="G10" s="116"/>
      <c r="H10" s="116"/>
      <c r="J10" s="177"/>
    </row>
    <row r="11" spans="2:10" ht="21" customHeight="1">
      <c r="B11" s="117"/>
      <c r="C11" s="197">
        <v>2006</v>
      </c>
      <c r="D11" s="198"/>
      <c r="E11" s="199"/>
      <c r="F11" s="198">
        <v>2007</v>
      </c>
      <c r="G11" s="198"/>
      <c r="H11" s="198"/>
      <c r="J11" s="177"/>
    </row>
    <row r="12" spans="2:10" ht="12.75">
      <c r="B12" s="118"/>
      <c r="C12" s="119" t="s">
        <v>124</v>
      </c>
      <c r="D12" s="118" t="s">
        <v>125</v>
      </c>
      <c r="E12" s="120" t="s">
        <v>126</v>
      </c>
      <c r="F12" s="118" t="s">
        <v>124</v>
      </c>
      <c r="G12" s="118" t="s">
        <v>125</v>
      </c>
      <c r="H12" s="118" t="s">
        <v>126</v>
      </c>
      <c r="J12" s="177"/>
    </row>
    <row r="13" spans="2:8" ht="22.5" customHeight="1">
      <c r="B13" s="121" t="s">
        <v>127</v>
      </c>
      <c r="C13" s="122">
        <f>+C15+C18+C28+C34</f>
        <v>3167.93620962</v>
      </c>
      <c r="D13" s="123">
        <f>+D15+D18+D28+D34</f>
        <v>3518.5108890066667</v>
      </c>
      <c r="E13" s="123">
        <f aca="true" t="shared" si="0" ref="E13:E28">C13-D13</f>
        <v>-350.5746793866665</v>
      </c>
      <c r="F13" s="122">
        <f>+F15+F18+F28+F34</f>
        <v>3613.2850132035965</v>
      </c>
      <c r="G13" s="123">
        <f>+G15+G18+G28+G34</f>
        <v>4004.488621295264</v>
      </c>
      <c r="H13" s="123">
        <f aca="true" t="shared" si="1" ref="H13:H34">+F13-G13</f>
        <v>-391.2036080916673</v>
      </c>
    </row>
    <row r="14" spans="2:8" ht="15.75" customHeight="1">
      <c r="B14" s="124" t="s">
        <v>128</v>
      </c>
      <c r="C14" s="125">
        <v>1316.6194990000001</v>
      </c>
      <c r="D14" s="126">
        <v>1307.7114933550001</v>
      </c>
      <c r="E14" s="123">
        <f t="shared" si="0"/>
        <v>8.908005645000003</v>
      </c>
      <c r="F14" s="125">
        <v>1356.6586569999997</v>
      </c>
      <c r="G14" s="126">
        <v>1356.39464081</v>
      </c>
      <c r="H14" s="123">
        <f t="shared" si="1"/>
        <v>0.2640161899996656</v>
      </c>
    </row>
    <row r="15" spans="2:8" ht="16.5" customHeight="1">
      <c r="B15" s="121" t="s">
        <v>129</v>
      </c>
      <c r="C15" s="127">
        <v>23.035883</v>
      </c>
      <c r="D15" s="123">
        <v>772.16</v>
      </c>
      <c r="E15" s="123">
        <f t="shared" si="0"/>
        <v>-749.124117</v>
      </c>
      <c r="F15" s="127">
        <v>24.000801000000003</v>
      </c>
      <c r="G15" s="123">
        <v>764.3152</v>
      </c>
      <c r="H15" s="123">
        <f t="shared" si="1"/>
        <v>-740.314399</v>
      </c>
    </row>
    <row r="16" spans="2:15" ht="12.75">
      <c r="B16" s="128" t="s">
        <v>130</v>
      </c>
      <c r="C16" s="129">
        <v>21.5</v>
      </c>
      <c r="D16" s="130">
        <v>764.5</v>
      </c>
      <c r="E16" s="130">
        <f t="shared" si="0"/>
        <v>-743</v>
      </c>
      <c r="F16" s="129">
        <v>22.1</v>
      </c>
      <c r="G16" s="130">
        <v>756.8352</v>
      </c>
      <c r="H16" s="130">
        <f t="shared" si="1"/>
        <v>-734.7352</v>
      </c>
      <c r="O16" s="178"/>
    </row>
    <row r="17" spans="2:8" ht="15" customHeight="1">
      <c r="B17" s="128" t="s">
        <v>131</v>
      </c>
      <c r="C17" s="129">
        <v>1.535883</v>
      </c>
      <c r="D17" s="130">
        <v>7.66</v>
      </c>
      <c r="E17" s="130">
        <f t="shared" si="0"/>
        <v>-6.124117</v>
      </c>
      <c r="F17" s="129">
        <v>1.900801</v>
      </c>
      <c r="G17" s="130">
        <v>7.48</v>
      </c>
      <c r="H17" s="130">
        <f t="shared" si="1"/>
        <v>-5.579199000000001</v>
      </c>
    </row>
    <row r="18" spans="2:8" ht="21.75" customHeight="1">
      <c r="B18" s="121" t="s">
        <v>132</v>
      </c>
      <c r="C18" s="127">
        <f>+C19+C23+C24+C25+C26+C27</f>
        <v>1293.590372</v>
      </c>
      <c r="D18" s="123">
        <f>+D19+D23+D24+D25+D26+D27</f>
        <v>535.544157865</v>
      </c>
      <c r="E18" s="123">
        <f t="shared" si="0"/>
        <v>758.0462141349999</v>
      </c>
      <c r="F18" s="127">
        <f>+F19+F23+F24+F25+F26+F27</f>
        <v>1332.657956</v>
      </c>
      <c r="G18" s="123">
        <f>+G19+G23+G24+G25+G26+G27</f>
        <v>592.039743</v>
      </c>
      <c r="H18" s="123">
        <f t="shared" si="1"/>
        <v>740.618213</v>
      </c>
    </row>
    <row r="19" spans="2:8" ht="12.75">
      <c r="B19" s="131" t="s">
        <v>133</v>
      </c>
      <c r="C19" s="129">
        <f>SUM(C20:C22)</f>
        <v>40.71317199999999</v>
      </c>
      <c r="D19" s="130">
        <f>SUM(D20:D22)</f>
        <v>119.12978000000001</v>
      </c>
      <c r="E19" s="130">
        <f t="shared" si="0"/>
        <v>-78.41660800000002</v>
      </c>
      <c r="F19" s="129">
        <f>SUM(F20:F22)</f>
        <v>40.251556</v>
      </c>
      <c r="G19" s="130">
        <f>SUM(G20:G22)</f>
        <v>115.023498</v>
      </c>
      <c r="H19" s="130">
        <f t="shared" si="1"/>
        <v>-74.771942</v>
      </c>
    </row>
    <row r="20" spans="2:8" ht="12.75">
      <c r="B20" s="128" t="s">
        <v>134</v>
      </c>
      <c r="C20" s="129">
        <v>15.944061999999999</v>
      </c>
      <c r="D20" s="130">
        <v>86.875</v>
      </c>
      <c r="E20" s="130">
        <f t="shared" si="0"/>
        <v>-70.930938</v>
      </c>
      <c r="F20" s="129">
        <v>15.380995999999998</v>
      </c>
      <c r="G20" s="130">
        <v>86.004</v>
      </c>
      <c r="H20" s="130">
        <f t="shared" si="1"/>
        <v>-70.62300400000001</v>
      </c>
    </row>
    <row r="21" spans="2:8" ht="12.75">
      <c r="B21" s="128" t="s">
        <v>135</v>
      </c>
      <c r="C21" s="129">
        <v>21.93036</v>
      </c>
      <c r="D21" s="130">
        <v>32.254780000000004</v>
      </c>
      <c r="E21" s="130">
        <f t="shared" si="0"/>
        <v>-10.324420000000003</v>
      </c>
      <c r="F21" s="129">
        <v>22.32306</v>
      </c>
      <c r="G21" s="130">
        <v>29.019498</v>
      </c>
      <c r="H21" s="130">
        <f t="shared" si="1"/>
        <v>-6.696437999999997</v>
      </c>
    </row>
    <row r="22" spans="2:8" ht="12.75">
      <c r="B22" s="128" t="s">
        <v>136</v>
      </c>
      <c r="C22" s="129">
        <v>2.83875</v>
      </c>
      <c r="D22" s="130">
        <v>0</v>
      </c>
      <c r="E22" s="130">
        <f t="shared" si="0"/>
        <v>2.83875</v>
      </c>
      <c r="F22" s="129">
        <v>2.5475</v>
      </c>
      <c r="G22" s="130"/>
      <c r="H22" s="130">
        <f t="shared" si="1"/>
        <v>2.5475</v>
      </c>
    </row>
    <row r="23" spans="2:8" ht="19.5" customHeight="1">
      <c r="B23" s="131" t="s">
        <v>137</v>
      </c>
      <c r="C23" s="129">
        <v>446.15</v>
      </c>
      <c r="D23" s="130">
        <v>85.422707865</v>
      </c>
      <c r="E23" s="130">
        <f t="shared" si="0"/>
        <v>360.72729213499997</v>
      </c>
      <c r="F23" s="129">
        <v>417.39</v>
      </c>
      <c r="G23" s="130">
        <v>100.160315</v>
      </c>
      <c r="H23" s="130">
        <f t="shared" si="1"/>
        <v>317.229685</v>
      </c>
    </row>
    <row r="24" spans="2:8" ht="12.75">
      <c r="B24" s="131" t="s">
        <v>138</v>
      </c>
      <c r="C24" s="129">
        <v>19.757</v>
      </c>
      <c r="D24" s="130">
        <v>150.2133</v>
      </c>
      <c r="E24" s="130">
        <f t="shared" si="0"/>
        <v>-130.4563</v>
      </c>
      <c r="F24" s="129">
        <v>23.455</v>
      </c>
      <c r="G24" s="130">
        <v>173.1078</v>
      </c>
      <c r="H24" s="130">
        <f t="shared" si="1"/>
        <v>-149.6528</v>
      </c>
    </row>
    <row r="25" spans="2:8" ht="12.75">
      <c r="B25" s="131" t="s">
        <v>139</v>
      </c>
      <c r="C25" s="129">
        <v>578.0762</v>
      </c>
      <c r="D25" s="130">
        <v>115.61524</v>
      </c>
      <c r="E25" s="130">
        <f t="shared" si="0"/>
        <v>462.46096</v>
      </c>
      <c r="F25" s="129">
        <v>676.7484</v>
      </c>
      <c r="G25" s="130">
        <v>135.34968</v>
      </c>
      <c r="H25" s="130">
        <f t="shared" si="1"/>
        <v>541.3987199999999</v>
      </c>
    </row>
    <row r="26" spans="2:19" ht="12.75">
      <c r="B26" s="131" t="s">
        <v>140</v>
      </c>
      <c r="C26" s="129">
        <v>140.33</v>
      </c>
      <c r="D26" s="130">
        <v>49.66</v>
      </c>
      <c r="E26" s="130">
        <f t="shared" si="0"/>
        <v>90.67000000000002</v>
      </c>
      <c r="F26" s="129">
        <v>117.539</v>
      </c>
      <c r="G26" s="130">
        <v>52.56</v>
      </c>
      <c r="H26" s="130">
        <f t="shared" si="1"/>
        <v>64.979</v>
      </c>
      <c r="I26" s="179"/>
      <c r="J26" s="179"/>
      <c r="K26" s="179"/>
      <c r="L26" s="179"/>
      <c r="M26" s="179"/>
      <c r="N26" s="179"/>
      <c r="O26" s="179"/>
      <c r="P26" s="179"/>
      <c r="Q26" s="179"/>
      <c r="R26" s="179"/>
      <c r="S26" s="179"/>
    </row>
    <row r="27" spans="1:19" ht="14.25" customHeight="1">
      <c r="A27" s="132"/>
      <c r="B27" s="131" t="s">
        <v>141</v>
      </c>
      <c r="C27" s="129">
        <v>68.56400000000001</v>
      </c>
      <c r="D27" s="130">
        <v>15.503129999999999</v>
      </c>
      <c r="E27" s="130">
        <f t="shared" si="0"/>
        <v>53.06087000000001</v>
      </c>
      <c r="F27" s="129">
        <v>57.274</v>
      </c>
      <c r="G27" s="130">
        <v>15.838449999999998</v>
      </c>
      <c r="H27" s="130">
        <f t="shared" si="1"/>
        <v>41.435550000000006</v>
      </c>
      <c r="I27" s="179"/>
      <c r="J27" s="179"/>
      <c r="K27" s="179"/>
      <c r="L27" s="179"/>
      <c r="M27" s="179"/>
      <c r="N27" s="179"/>
      <c r="O27" s="179"/>
      <c r="P27" s="179"/>
      <c r="Q27" s="179"/>
      <c r="R27" s="179"/>
      <c r="S27" s="179"/>
    </row>
    <row r="28" spans="1:19" ht="22.5" customHeight="1">
      <c r="A28" s="132"/>
      <c r="B28" s="121" t="s">
        <v>142</v>
      </c>
      <c r="C28" s="127">
        <f>+C29+C30</f>
        <v>1794.87118817</v>
      </c>
      <c r="D28" s="123">
        <f>+D29+D30</f>
        <v>1945.2746</v>
      </c>
      <c r="E28" s="123">
        <f t="shared" si="0"/>
        <v>-150.40341182999987</v>
      </c>
      <c r="F28" s="127">
        <f>+F29+F30</f>
        <v>2195.6380667619296</v>
      </c>
      <c r="G28" s="123">
        <f>+F29+G30</f>
        <v>2387.07716676193</v>
      </c>
      <c r="H28" s="123">
        <f t="shared" si="1"/>
        <v>-191.4391000000005</v>
      </c>
      <c r="I28" s="179"/>
      <c r="J28" s="179"/>
      <c r="K28" s="179"/>
      <c r="L28" s="179"/>
      <c r="M28" s="179"/>
      <c r="N28" s="179"/>
      <c r="O28" s="179"/>
      <c r="P28" s="179"/>
      <c r="Q28" s="179"/>
      <c r="R28" s="179"/>
      <c r="S28" s="179"/>
    </row>
    <row r="29" spans="1:8" ht="25.5">
      <c r="A29" s="132"/>
      <c r="B29" s="133" t="s">
        <v>148</v>
      </c>
      <c r="C29" s="129">
        <f>181503.17/1000000</f>
        <v>0.18150317000000002</v>
      </c>
      <c r="D29" s="130"/>
      <c r="E29" s="130">
        <f>+C29-D29</f>
        <v>0.18150317000000002</v>
      </c>
      <c r="F29" s="129">
        <f>(181503.17/1000000)*1.029</f>
        <v>0.18676676193</v>
      </c>
      <c r="G29" s="134">
        <v>0</v>
      </c>
      <c r="H29" s="130">
        <f t="shared" si="1"/>
        <v>0.18676676193</v>
      </c>
    </row>
    <row r="30" spans="2:12" ht="12.75">
      <c r="B30" s="135" t="s">
        <v>149</v>
      </c>
      <c r="C30" s="129">
        <f>+C31+C32+C33</f>
        <v>1794.689685</v>
      </c>
      <c r="D30" s="130">
        <f>+D31+D32+D33</f>
        <v>1945.2746</v>
      </c>
      <c r="E30" s="130">
        <f>C30-D30</f>
        <v>-150.5849149999999</v>
      </c>
      <c r="F30" s="129">
        <f>+F31+F32+F33</f>
        <v>2195.4512999999997</v>
      </c>
      <c r="G30" s="130">
        <f>+G31+G32+G33</f>
        <v>2386.8904</v>
      </c>
      <c r="H30" s="130">
        <f t="shared" si="1"/>
        <v>-191.4391000000005</v>
      </c>
      <c r="I30" s="180"/>
      <c r="J30" s="180"/>
      <c r="K30" s="180"/>
      <c r="L30" s="180"/>
    </row>
    <row r="31" spans="2:8" ht="12.75">
      <c r="B31" s="128" t="s">
        <v>143</v>
      </c>
      <c r="C31" s="129">
        <v>28.51</v>
      </c>
      <c r="D31" s="130">
        <v>376.817</v>
      </c>
      <c r="E31" s="130">
        <f>C31-D31</f>
        <v>-348.307</v>
      </c>
      <c r="F31" s="129">
        <v>129.4</v>
      </c>
      <c r="G31" s="130">
        <v>466.36799999999994</v>
      </c>
      <c r="H31" s="130">
        <f t="shared" si="1"/>
        <v>-336.96799999999996</v>
      </c>
    </row>
    <row r="32" spans="2:8" ht="12.75">
      <c r="B32" s="128" t="s">
        <v>144</v>
      </c>
      <c r="C32" s="129">
        <v>445.2988</v>
      </c>
      <c r="D32" s="130">
        <v>53.2736</v>
      </c>
      <c r="E32" s="130">
        <f>C32-D32</f>
        <v>392.02520000000004</v>
      </c>
      <c r="F32" s="129">
        <v>584.9969999999998</v>
      </c>
      <c r="G32" s="130">
        <v>56.0973</v>
      </c>
      <c r="H32" s="130">
        <f t="shared" si="1"/>
        <v>528.8996999999998</v>
      </c>
    </row>
    <row r="33" spans="2:8" ht="12.75">
      <c r="B33" s="128" t="s">
        <v>145</v>
      </c>
      <c r="C33" s="129">
        <v>1320.880885</v>
      </c>
      <c r="D33" s="130">
        <v>1515.184</v>
      </c>
      <c r="E33" s="130">
        <f>C33-D33</f>
        <v>-194.30311499999993</v>
      </c>
      <c r="F33" s="129">
        <v>1481.0543</v>
      </c>
      <c r="G33" s="130">
        <v>1864.4251000000002</v>
      </c>
      <c r="H33" s="130">
        <f t="shared" si="1"/>
        <v>-383.37080000000014</v>
      </c>
    </row>
    <row r="34" spans="2:8" ht="12.75">
      <c r="B34" s="136" t="s">
        <v>146</v>
      </c>
      <c r="C34" s="137">
        <v>56.43876645</v>
      </c>
      <c r="D34" s="138">
        <v>265.5321311416667</v>
      </c>
      <c r="E34" s="138">
        <f>C34-D34</f>
        <v>-209.0933646916667</v>
      </c>
      <c r="F34" s="137">
        <v>60.98818944166666</v>
      </c>
      <c r="G34" s="138">
        <v>261.0565115333333</v>
      </c>
      <c r="H34" s="138">
        <f t="shared" si="1"/>
        <v>-200.06832209166666</v>
      </c>
    </row>
    <row r="36" spans="2:3" ht="12.75">
      <c r="B36" s="12"/>
      <c r="C36" s="12"/>
    </row>
    <row r="37" spans="2:3" ht="12.75">
      <c r="B37" s="12" t="s">
        <v>147</v>
      </c>
      <c r="C37" s="12"/>
    </row>
    <row r="38" spans="2:3" ht="12.75">
      <c r="B38" s="12"/>
      <c r="C38" s="12"/>
    </row>
    <row r="39" spans="2:3" ht="12.75">
      <c r="B39" s="12"/>
      <c r="C39" s="12"/>
    </row>
    <row r="40" spans="2:3" ht="12.75">
      <c r="B40" s="12"/>
      <c r="C40" s="12"/>
    </row>
    <row r="41" spans="2:3" ht="12.75">
      <c r="B41" s="12"/>
      <c r="C41" s="12"/>
    </row>
    <row r="42" spans="2:3" ht="12.75">
      <c r="B42" s="12"/>
      <c r="C42" s="12"/>
    </row>
    <row r="43" spans="2:3" ht="12.75">
      <c r="B43" s="12"/>
      <c r="C43" s="12"/>
    </row>
    <row r="44" spans="2:3" ht="12.75">
      <c r="B44" s="12"/>
      <c r="C44" s="12"/>
    </row>
    <row r="45" spans="2:3" ht="12.75">
      <c r="B45" s="12"/>
      <c r="C45" s="12"/>
    </row>
    <row r="46" spans="2:3" ht="12.75">
      <c r="B46" s="12"/>
      <c r="C46" s="12"/>
    </row>
    <row r="47" spans="2:3" ht="12.75">
      <c r="B47" s="12"/>
      <c r="C47" s="12"/>
    </row>
    <row r="48" ht="12.75">
      <c r="C48" s="12"/>
    </row>
    <row r="59" spans="1:9" ht="12.75">
      <c r="A59" s="139"/>
      <c r="B59" s="83"/>
      <c r="C59" s="83"/>
      <c r="D59" s="83"/>
      <c r="E59" s="83"/>
      <c r="F59" s="83"/>
      <c r="G59" s="83"/>
      <c r="H59" s="83"/>
      <c r="I59" s="181"/>
    </row>
    <row r="60" spans="1:35" s="29" customFormat="1" ht="9" customHeight="1">
      <c r="A60" s="140"/>
      <c r="B60" s="141"/>
      <c r="C60" s="141"/>
      <c r="D60" s="141"/>
      <c r="E60" s="141"/>
      <c r="F60" s="141"/>
      <c r="G60" s="141"/>
      <c r="H60" s="141"/>
      <c r="I60" s="181"/>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row>
    <row r="61" spans="1:10" ht="12.75">
      <c r="A61" s="184">
        <f>'.05'!A65:H65+1</f>
        <v>73</v>
      </c>
      <c r="B61" s="184"/>
      <c r="C61" s="184"/>
      <c r="D61" s="184"/>
      <c r="E61" s="184"/>
      <c r="F61" s="184"/>
      <c r="G61" s="184"/>
      <c r="H61" s="184"/>
      <c r="I61" s="182"/>
      <c r="J61" s="182"/>
    </row>
  </sheetData>
  <sheetProtection/>
  <mergeCells count="5">
    <mergeCell ref="A61:H61"/>
    <mergeCell ref="B8:H8"/>
    <mergeCell ref="B9:H9"/>
    <mergeCell ref="C11:E11"/>
    <mergeCell ref="F11:H11"/>
  </mergeCells>
  <printOptions horizontalCentered="1"/>
  <pageMargins left="0.85" right="0.85" top="1" bottom="1" header="0.511811023622047" footer="0.24"/>
  <pageSetup horizontalDpi="600" verticalDpi="600" orientation="portrait" scale="79" r:id="rId2"/>
  <ignoredErrors>
    <ignoredError sqref="E13 E18:E19 E28 E30" formula="1"/>
    <ignoredError sqref="C19:D19 F19:G1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Compendium of Statistics</dc:title>
  <dc:subject>Foreign Trade</dc:subject>
  <dc:creator>Economics &amp; Statistics Office</dc:creator>
  <cp:keywords/>
  <dc:description/>
  <cp:lastModifiedBy>Narnia_EU</cp:lastModifiedBy>
  <cp:lastPrinted>2010-06-17T18:15:35Z</cp:lastPrinted>
  <dcterms:created xsi:type="dcterms:W3CDTF">2004-04-23T21:46:59Z</dcterms:created>
  <dcterms:modified xsi:type="dcterms:W3CDTF">2010-09-21T16:41:57Z</dcterms:modified>
  <cp:category/>
  <cp:version/>
  <cp:contentType/>
  <cp:contentStatus/>
</cp:coreProperties>
</file>