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charts/chart1.xml" ContentType="application/vnd.openxmlformats-officedocument.drawingml.chart+xml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95" windowHeight="7170" tabRatio="882"/>
  </bookViews>
  <sheets>
    <sheet name=".01" sheetId="1" r:id="rId1"/>
    <sheet name=".02" sheetId="2" r:id="rId2"/>
    <sheet name=".02cp2" sheetId="7" state="hidden" r:id="rId3"/>
    <sheet name=".03" sheetId="6" r:id="rId4"/>
    <sheet name=".04" sheetId="25" r:id="rId5"/>
    <sheet name="Life Table" sheetId="33" r:id="rId6"/>
    <sheet name=".06" sheetId="29" r:id="rId7"/>
    <sheet name=".01 Fig" sheetId="30" r:id="rId8"/>
    <sheet name=".02 Fig" sheetId="31" r:id="rId9"/>
    <sheet name=".08" sheetId="8" r:id="rId10"/>
    <sheet name=".09" sheetId="22" r:id="rId11"/>
    <sheet name=".010" sheetId="9" r:id="rId12"/>
    <sheet name=".11" sheetId="10" r:id="rId13"/>
    <sheet name=".12" sheetId="11" r:id="rId14"/>
    <sheet name=".13" sheetId="12" r:id="rId15"/>
    <sheet name="1.4" sheetId="26" r:id="rId16"/>
    <sheet name=".15" sheetId="32" r:id="rId17"/>
  </sheets>
  <definedNames>
    <definedName name="_xlnm.Print_Area" localSheetId="0">'.01'!$A$1:$I$54</definedName>
    <definedName name="_xlnm.Print_Area" localSheetId="7">'.01 Fig'!$A$1:$K$55</definedName>
    <definedName name="_xlnm.Print_Area" localSheetId="11">'.010'!$A$1:$L$53</definedName>
    <definedName name="_xlnm.Print_Area" localSheetId="1">'.02'!$A$1:$I$57</definedName>
    <definedName name="_xlnm.Print_Area" localSheetId="8">'.02 Fig'!$A$1:$I$56</definedName>
    <definedName name="_xlnm.Print_Area" localSheetId="2">'.02cp2'!$A$1:$H$52</definedName>
    <definedName name="_xlnm.Print_Area" localSheetId="3">'.03'!$A$1:$L$60</definedName>
    <definedName name="_xlnm.Print_Area" localSheetId="4">'.04'!$A$1:$M$53</definedName>
    <definedName name="_xlnm.Print_Area" localSheetId="6">'.06'!$A$1:$L$45</definedName>
    <definedName name="_xlnm.Print_Area" localSheetId="9">'.08'!$A$1:$K$51</definedName>
    <definedName name="_xlnm.Print_Area" localSheetId="10">'.09'!$A$1:$M$50</definedName>
    <definedName name="_xlnm.Print_Area" localSheetId="12">'.11'!$A$1:$J$52</definedName>
    <definedName name="_xlnm.Print_Area" localSheetId="13">'.12'!$A$1:$J$46</definedName>
    <definedName name="_xlnm.Print_Area" localSheetId="14">'.13'!$A$1:$G$53</definedName>
    <definedName name="_xlnm.Print_Area" localSheetId="16">'.15'!$A$1:$K$47</definedName>
    <definedName name="_xlnm.Print_Area" localSheetId="15">'1.4'!$A$1:$P$53</definedName>
    <definedName name="_xlnm.Print_Area" localSheetId="5">'Life Table'!$A$1:$L$36</definedName>
  </definedNames>
  <calcPr calcId="145621"/>
</workbook>
</file>

<file path=xl/calcChain.xml><?xml version="1.0" encoding="utf-8"?>
<calcChain xmlns="http://schemas.openxmlformats.org/spreadsheetml/2006/main">
  <c r="Q30" i="26" l="1"/>
  <c r="Q31" i="26"/>
  <c r="Q32" i="26"/>
  <c r="Q33" i="26"/>
  <c r="Q34" i="26"/>
  <c r="Q35" i="26"/>
  <c r="R36" i="26"/>
  <c r="E12" i="6"/>
  <c r="J12" i="6" s="1"/>
  <c r="F12" i="6"/>
  <c r="H12" i="6" l="1"/>
  <c r="K45" i="6"/>
  <c r="K44" i="6"/>
  <c r="K43" i="6"/>
  <c r="K41" i="6"/>
  <c r="K40" i="6"/>
  <c r="K39" i="6"/>
  <c r="K38" i="6"/>
  <c r="K37" i="6"/>
  <c r="K35" i="6"/>
  <c r="K34" i="6"/>
  <c r="T23" i="32" l="1"/>
  <c r="T22" i="32"/>
  <c r="T21" i="32"/>
  <c r="T20" i="32"/>
  <c r="T19" i="32"/>
  <c r="S17" i="32"/>
  <c r="S15" i="32" s="1"/>
  <c r="O17" i="32"/>
  <c r="R17" i="32"/>
  <c r="R15" i="32" s="1"/>
  <c r="T15" i="32" l="1"/>
  <c r="T17" i="32"/>
  <c r="N22" i="26"/>
  <c r="N14" i="26"/>
  <c r="J27" i="25"/>
  <c r="H27" i="25"/>
  <c r="F27" i="25"/>
  <c r="H45" i="6"/>
  <c r="F45" i="6"/>
  <c r="I45" i="6"/>
  <c r="J45" i="6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35" i="2"/>
  <c r="H35" i="2" s="1"/>
  <c r="G33" i="2"/>
  <c r="H34" i="1"/>
  <c r="H35" i="1"/>
  <c r="H36" i="1"/>
  <c r="H37" i="1"/>
  <c r="H38" i="1"/>
  <c r="H33" i="1"/>
  <c r="H31" i="1" s="1"/>
  <c r="G34" i="1"/>
  <c r="G35" i="1"/>
  <c r="G36" i="1"/>
  <c r="G37" i="1"/>
  <c r="G38" i="1"/>
  <c r="G33" i="1"/>
  <c r="G31" i="1"/>
  <c r="N12" i="26" l="1"/>
  <c r="O14" i="26" s="1"/>
  <c r="H33" i="2"/>
  <c r="O18" i="26" l="1"/>
  <c r="O16" i="26"/>
  <c r="O24" i="26"/>
  <c r="O17" i="26"/>
  <c r="O20" i="26"/>
  <c r="O25" i="26"/>
  <c r="O19" i="26"/>
  <c r="O15" i="32"/>
  <c r="Q23" i="32"/>
  <c r="Q22" i="32"/>
  <c r="Q21" i="32"/>
  <c r="Q20" i="32"/>
  <c r="Q19" i="32"/>
  <c r="P17" i="32"/>
  <c r="Q17" i="32" s="1"/>
  <c r="H14" i="26"/>
  <c r="J14" i="26"/>
  <c r="L14" i="26"/>
  <c r="L22" i="26"/>
  <c r="J26" i="25"/>
  <c r="H26" i="25"/>
  <c r="F26" i="25"/>
  <c r="F25" i="25"/>
  <c r="J44" i="6"/>
  <c r="H44" i="6"/>
  <c r="H43" i="6"/>
  <c r="F44" i="6"/>
  <c r="F43" i="6"/>
  <c r="P15" i="32" l="1"/>
  <c r="Q15" i="32" s="1"/>
  <c r="L12" i="26"/>
  <c r="M25" i="26" s="1"/>
  <c r="M22" i="26"/>
  <c r="M18" i="26"/>
  <c r="M19" i="26"/>
  <c r="M24" i="26"/>
  <c r="M20" i="26"/>
  <c r="M16" i="26"/>
  <c r="O22" i="26"/>
  <c r="M14" i="26"/>
  <c r="M17" i="26" l="1"/>
  <c r="J22" i="26"/>
  <c r="J12" i="26" l="1"/>
  <c r="M17" i="32"/>
  <c r="N23" i="32"/>
  <c r="N22" i="32"/>
  <c r="N21" i="32"/>
  <c r="N20" i="32"/>
  <c r="N19" i="32"/>
  <c r="L17" i="32"/>
  <c r="J25" i="25"/>
  <c r="H25" i="25"/>
  <c r="J43" i="6"/>
  <c r="N17" i="32" l="1"/>
  <c r="K25" i="26"/>
  <c r="K19" i="26"/>
  <c r="K24" i="26"/>
  <c r="K20" i="26"/>
  <c r="K17" i="26"/>
  <c r="K16" i="26"/>
  <c r="K18" i="26"/>
  <c r="K14" i="26"/>
  <c r="K22" i="26"/>
  <c r="M15" i="32"/>
  <c r="L15" i="32"/>
  <c r="K23" i="32"/>
  <c r="K22" i="32"/>
  <c r="K21" i="32"/>
  <c r="K20" i="32"/>
  <c r="K19" i="32"/>
  <c r="I17" i="32"/>
  <c r="K17" i="32" s="1"/>
  <c r="H22" i="26"/>
  <c r="J23" i="25"/>
  <c r="H23" i="25"/>
  <c r="F23" i="25"/>
  <c r="F41" i="6"/>
  <c r="H41" i="6"/>
  <c r="J41" i="6"/>
  <c r="F17" i="32"/>
  <c r="H17" i="32" s="1"/>
  <c r="H23" i="32"/>
  <c r="H22" i="32"/>
  <c r="H21" i="32"/>
  <c r="H20" i="32"/>
  <c r="H19" i="32"/>
  <c r="F14" i="26"/>
  <c r="F12" i="26"/>
  <c r="C12" i="26"/>
  <c r="D16" i="26" s="1"/>
  <c r="J22" i="25"/>
  <c r="H22" i="25"/>
  <c r="F22" i="25"/>
  <c r="J40" i="6"/>
  <c r="H40" i="6"/>
  <c r="F40" i="6"/>
  <c r="J15" i="9"/>
  <c r="J17" i="9"/>
  <c r="J19" i="9"/>
  <c r="J21" i="9"/>
  <c r="J23" i="9"/>
  <c r="J25" i="9"/>
  <c r="L36" i="22"/>
  <c r="G18" i="11"/>
  <c r="J21" i="25"/>
  <c r="E23" i="32"/>
  <c r="E22" i="32"/>
  <c r="E21" i="32"/>
  <c r="E20" i="32"/>
  <c r="E19" i="32"/>
  <c r="C17" i="32"/>
  <c r="E17" i="32" s="1"/>
  <c r="C22" i="26"/>
  <c r="C14" i="26"/>
  <c r="D14" i="26" s="1"/>
  <c r="H21" i="25"/>
  <c r="J39" i="6"/>
  <c r="H39" i="6"/>
  <c r="D18" i="26"/>
  <c r="E13" i="31"/>
  <c r="E14" i="31"/>
  <c r="E15" i="31"/>
  <c r="E16" i="31"/>
  <c r="E18" i="31"/>
  <c r="E19" i="31"/>
  <c r="E20" i="31"/>
  <c r="E21" i="31"/>
  <c r="E22" i="31"/>
  <c r="E25" i="31"/>
  <c r="E24" i="31"/>
  <c r="G23" i="6"/>
  <c r="I23" i="6" s="1"/>
  <c r="J23" i="6" s="1"/>
  <c r="D13" i="29"/>
  <c r="E13" i="29"/>
  <c r="F13" i="29"/>
  <c r="G13" i="29"/>
  <c r="H13" i="29"/>
  <c r="I13" i="29"/>
  <c r="J13" i="29"/>
  <c r="K13" i="29"/>
  <c r="C13" i="29"/>
  <c r="E32" i="6"/>
  <c r="F33" i="6" s="1"/>
  <c r="E33" i="6"/>
  <c r="H33" i="6" s="1"/>
  <c r="E34" i="6"/>
  <c r="E35" i="6"/>
  <c r="J35" i="6" s="1"/>
  <c r="E37" i="6"/>
  <c r="J37" i="6" s="1"/>
  <c r="E38" i="6"/>
  <c r="F39" i="6" s="1"/>
  <c r="E15" i="25"/>
  <c r="J15" i="25" s="1"/>
  <c r="E16" i="25"/>
  <c r="F16" i="25" s="1"/>
  <c r="J16" i="25"/>
  <c r="E17" i="25"/>
  <c r="J17" i="25" s="1"/>
  <c r="E19" i="25"/>
  <c r="H19" i="25" s="1"/>
  <c r="E20" i="25"/>
  <c r="F21" i="25" s="1"/>
  <c r="E14" i="25"/>
  <c r="J14" i="25" s="1"/>
  <c r="E13" i="25"/>
  <c r="J13" i="25"/>
  <c r="J19" i="25"/>
  <c r="H20" i="25"/>
  <c r="H16" i="25"/>
  <c r="H13" i="25"/>
  <c r="H34" i="6"/>
  <c r="H38" i="6"/>
  <c r="L15" i="22"/>
  <c r="L16" i="22"/>
  <c r="L17" i="22"/>
  <c r="L18" i="22"/>
  <c r="L19" i="22"/>
  <c r="L21" i="22"/>
  <c r="L22" i="22"/>
  <c r="L23" i="22"/>
  <c r="L24" i="22"/>
  <c r="L25" i="22"/>
  <c r="L27" i="22"/>
  <c r="L28" i="22"/>
  <c r="L29" i="22"/>
  <c r="L30" i="22"/>
  <c r="L31" i="22"/>
  <c r="L33" i="22"/>
  <c r="L34" i="22"/>
  <c r="L35" i="22"/>
  <c r="L13" i="22"/>
  <c r="I13" i="22"/>
  <c r="J16" i="22"/>
  <c r="G13" i="22"/>
  <c r="H16" i="22"/>
  <c r="E13" i="22"/>
  <c r="F16" i="22"/>
  <c r="C13" i="22"/>
  <c r="D16" i="22"/>
  <c r="I18" i="10"/>
  <c r="G18" i="10"/>
  <c r="E18" i="10"/>
  <c r="I17" i="10"/>
  <c r="G17" i="10"/>
  <c r="E17" i="10"/>
  <c r="I16" i="10"/>
  <c r="G16" i="10"/>
  <c r="E16" i="10"/>
  <c r="I14" i="10"/>
  <c r="G14" i="10"/>
  <c r="E14" i="10"/>
  <c r="I13" i="9"/>
  <c r="I15" i="9"/>
  <c r="I17" i="9"/>
  <c r="I19" i="9"/>
  <c r="I21" i="9"/>
  <c r="I23" i="9"/>
  <c r="I25" i="9"/>
  <c r="H25" i="9"/>
  <c r="H23" i="9"/>
  <c r="H21" i="9"/>
  <c r="H19" i="9"/>
  <c r="H17" i="9"/>
  <c r="H15" i="9"/>
  <c r="F13" i="9"/>
  <c r="E31" i="6"/>
  <c r="J31" i="6" s="1"/>
  <c r="J29" i="6"/>
  <c r="H29" i="6"/>
  <c r="F29" i="6"/>
  <c r="J28" i="6"/>
  <c r="H28" i="6"/>
  <c r="F28" i="6"/>
  <c r="J27" i="6"/>
  <c r="F27" i="6"/>
  <c r="G26" i="6"/>
  <c r="H26" i="6" s="1"/>
  <c r="F26" i="6"/>
  <c r="G25" i="6"/>
  <c r="I25" i="6" s="1"/>
  <c r="J25" i="6" s="1"/>
  <c r="F25" i="6"/>
  <c r="H23" i="6"/>
  <c r="F23" i="6"/>
  <c r="G22" i="6"/>
  <c r="I22" i="6" s="1"/>
  <c r="J22" i="6" s="1"/>
  <c r="F22" i="6"/>
  <c r="G21" i="6"/>
  <c r="H21" i="6" s="1"/>
  <c r="F21" i="6"/>
  <c r="J20" i="6"/>
  <c r="G20" i="6"/>
  <c r="H20" i="6" s="1"/>
  <c r="E19" i="6"/>
  <c r="J19" i="6" s="1"/>
  <c r="E17" i="6"/>
  <c r="H17" i="6" s="1"/>
  <c r="E16" i="6"/>
  <c r="J16" i="6" s="1"/>
  <c r="E15" i="6"/>
  <c r="H15" i="6" s="1"/>
  <c r="J15" i="6"/>
  <c r="E14" i="6"/>
  <c r="J14" i="6" s="1"/>
  <c r="E13" i="6"/>
  <c r="H13" i="6" s="1"/>
  <c r="H13" i="9"/>
  <c r="J13" i="9"/>
  <c r="D34" i="22"/>
  <c r="D30" i="22"/>
  <c r="D28" i="22"/>
  <c r="D24" i="22"/>
  <c r="D22" i="22"/>
  <c r="D19" i="22"/>
  <c r="D17" i="22"/>
  <c r="D15" i="22"/>
  <c r="F34" i="22"/>
  <c r="F30" i="22"/>
  <c r="F28" i="22"/>
  <c r="F24" i="22"/>
  <c r="F22" i="22"/>
  <c r="F19" i="22"/>
  <c r="F17" i="22"/>
  <c r="F15" i="22"/>
  <c r="H34" i="22"/>
  <c r="H30" i="22"/>
  <c r="H28" i="22"/>
  <c r="H24" i="22"/>
  <c r="H22" i="22"/>
  <c r="H19" i="22"/>
  <c r="H17" i="22"/>
  <c r="H15" i="22"/>
  <c r="J36" i="22"/>
  <c r="J34" i="22"/>
  <c r="J30" i="22"/>
  <c r="J28" i="22"/>
  <c r="J24" i="22"/>
  <c r="J22" i="22"/>
  <c r="J19" i="22"/>
  <c r="J17" i="22"/>
  <c r="J15" i="22"/>
  <c r="D13" i="22"/>
  <c r="D35" i="22"/>
  <c r="D33" i="22"/>
  <c r="D31" i="22"/>
  <c r="D29" i="22"/>
  <c r="D27" i="22"/>
  <c r="D25" i="22"/>
  <c r="D23" i="22"/>
  <c r="D21" i="22"/>
  <c r="D18" i="22"/>
  <c r="F13" i="22"/>
  <c r="F35" i="22"/>
  <c r="F33" i="22"/>
  <c r="F31" i="22"/>
  <c r="F29" i="22"/>
  <c r="F27" i="22"/>
  <c r="F25" i="22"/>
  <c r="F23" i="22"/>
  <c r="F21" i="22"/>
  <c r="F18" i="22"/>
  <c r="H13" i="22"/>
  <c r="H35" i="22"/>
  <c r="H33" i="22"/>
  <c r="H31" i="22"/>
  <c r="H29" i="22"/>
  <c r="H27" i="22"/>
  <c r="H25" i="22"/>
  <c r="H23" i="22"/>
  <c r="H21" i="22"/>
  <c r="H18" i="22"/>
  <c r="J13" i="22"/>
  <c r="J35" i="22"/>
  <c r="J33" i="22"/>
  <c r="J31" i="22"/>
  <c r="J29" i="22"/>
  <c r="J27" i="22"/>
  <c r="J25" i="22"/>
  <c r="J23" i="22"/>
  <c r="J21" i="22"/>
  <c r="J18" i="22"/>
  <c r="H25" i="6"/>
  <c r="C15" i="32" l="1"/>
  <c r="E15" i="32" s="1"/>
  <c r="F15" i="32"/>
  <c r="H15" i="32" s="1"/>
  <c r="N15" i="32"/>
  <c r="D24" i="26"/>
  <c r="D22" i="26"/>
  <c r="D17" i="26"/>
  <c r="G16" i="26"/>
  <c r="G22" i="26"/>
  <c r="D19" i="26"/>
  <c r="D20" i="26"/>
  <c r="F19" i="25"/>
  <c r="H22" i="6"/>
  <c r="J13" i="6"/>
  <c r="F35" i="6"/>
  <c r="I21" i="6"/>
  <c r="J21" i="6" s="1"/>
  <c r="J33" i="6"/>
  <c r="H37" i="6"/>
  <c r="F15" i="6"/>
  <c r="J17" i="6"/>
  <c r="H32" i="6"/>
  <c r="I26" i="6"/>
  <c r="J26" i="6" s="1"/>
  <c r="H31" i="6"/>
  <c r="F38" i="6"/>
  <c r="F34" i="6"/>
  <c r="F19" i="6"/>
  <c r="F37" i="6"/>
  <c r="F17" i="6"/>
  <c r="F13" i="6"/>
  <c r="F20" i="6"/>
  <c r="F32" i="6"/>
  <c r="F31" i="6"/>
  <c r="F14" i="6"/>
  <c r="H16" i="6"/>
  <c r="F16" i="6"/>
  <c r="H19" i="6"/>
  <c r="H14" i="6"/>
  <c r="J34" i="6"/>
  <c r="J38" i="6"/>
  <c r="H35" i="6"/>
  <c r="F14" i="25"/>
  <c r="H14" i="25"/>
  <c r="I15" i="32"/>
  <c r="K15" i="32" s="1"/>
  <c r="D25" i="26"/>
  <c r="G14" i="26"/>
  <c r="G19" i="26"/>
  <c r="G18" i="26"/>
  <c r="G17" i="26"/>
  <c r="H12" i="26"/>
  <c r="I18" i="26" s="1"/>
  <c r="G20" i="26"/>
  <c r="G24" i="26"/>
  <c r="G25" i="26"/>
  <c r="F15" i="25"/>
  <c r="H17" i="25"/>
  <c r="F17" i="25"/>
  <c r="F20" i="25"/>
  <c r="H15" i="25"/>
  <c r="J20" i="25"/>
  <c r="J32" i="6"/>
  <c r="I25" i="26" l="1"/>
  <c r="I22" i="26"/>
  <c r="I24" i="26"/>
  <c r="I16" i="26"/>
  <c r="I19" i="26"/>
  <c r="I17" i="26"/>
  <c r="I14" i="26"/>
  <c r="I20" i="26"/>
</calcChain>
</file>

<file path=xl/sharedStrings.xml><?xml version="1.0" encoding="utf-8"?>
<sst xmlns="http://schemas.openxmlformats.org/spreadsheetml/2006/main" count="555" uniqueCount="204">
  <si>
    <t>District</t>
  </si>
  <si>
    <t>Total</t>
  </si>
  <si>
    <t>Male</t>
  </si>
  <si>
    <t>Female</t>
  </si>
  <si>
    <t>#</t>
  </si>
  <si>
    <t>%</t>
  </si>
  <si>
    <t>George Town</t>
  </si>
  <si>
    <t>West Bay</t>
  </si>
  <si>
    <t>Bodden Town</t>
  </si>
  <si>
    <t>East End</t>
  </si>
  <si>
    <t>North Side</t>
  </si>
  <si>
    <t>Sister Islands</t>
  </si>
  <si>
    <t>Caymanian</t>
  </si>
  <si>
    <t>Non-Caymanian</t>
  </si>
  <si>
    <t>0-14</t>
  </si>
  <si>
    <t>15-24</t>
  </si>
  <si>
    <t>25-34</t>
  </si>
  <si>
    <t>35-44</t>
  </si>
  <si>
    <t>45-54</t>
  </si>
  <si>
    <t>55-64</t>
  </si>
  <si>
    <t>65+</t>
  </si>
  <si>
    <t>Cayman Islands</t>
  </si>
  <si>
    <t>Year</t>
  </si>
  <si>
    <t>Resident Population</t>
  </si>
  <si>
    <t>Annual Increase</t>
  </si>
  <si>
    <t xml:space="preserve">Caymanian </t>
  </si>
  <si>
    <t xml:space="preserve">Non-Caymanian </t>
  </si>
  <si>
    <t>*</t>
  </si>
  <si>
    <t>**</t>
  </si>
  <si>
    <t xml:space="preserve">1.01a </t>
  </si>
  <si>
    <t>1.01b</t>
  </si>
  <si>
    <t>Notes:</t>
  </si>
  <si>
    <t xml:space="preserve">* </t>
  </si>
  <si>
    <t xml:space="preserve">End of year estimate includes Grand Cayman (post Hurricane Ivan) and Cayman Brac estimate. The drop </t>
  </si>
  <si>
    <t>The sharp increase in population is related to the return of residents who left after Ivan, and the increase in</t>
  </si>
  <si>
    <t xml:space="preserve">the labour force needed for the reconstruction of the country. </t>
  </si>
  <si>
    <t>1.02c</t>
  </si>
  <si>
    <t xml:space="preserve">1.02a </t>
  </si>
  <si>
    <t xml:space="preserve">1.02b 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</si>
  <si>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 Economics and Statistics Office (ESO)</t>
    </r>
  </si>
  <si>
    <t>Annual % growth</t>
  </si>
  <si>
    <t xml:space="preserve">Percentage growth </t>
  </si>
  <si>
    <t>Note:</t>
  </si>
  <si>
    <t>Annual % growth is calculated using the formula for geometric growth</t>
  </si>
  <si>
    <t>Area</t>
  </si>
  <si>
    <t>Island</t>
  </si>
  <si>
    <t>Sq. miles</t>
  </si>
  <si>
    <t>Population</t>
  </si>
  <si>
    <t>Density</t>
  </si>
  <si>
    <t>Grand Cayman</t>
  </si>
  <si>
    <t>Cayman Brac</t>
  </si>
  <si>
    <t>Little Cayman</t>
  </si>
  <si>
    <t>Age Group</t>
  </si>
  <si>
    <t>&lt;15</t>
  </si>
  <si>
    <t>15-64</t>
  </si>
  <si>
    <t>Dependency ratio</t>
  </si>
  <si>
    <t xml:space="preserve"> </t>
  </si>
  <si>
    <t xml:space="preserve">The dependency ratio is the number of persons under the age of 15 and over the age of 64 divided </t>
  </si>
  <si>
    <t>Country</t>
  </si>
  <si>
    <t xml:space="preserve">Census year </t>
  </si>
  <si>
    <t>The Bahamas</t>
  </si>
  <si>
    <t>Belize</t>
  </si>
  <si>
    <t>Barbados</t>
  </si>
  <si>
    <t>Bermuda</t>
  </si>
  <si>
    <t>Guyana</t>
  </si>
  <si>
    <t>Jamaica</t>
  </si>
  <si>
    <t>Saint Lucia</t>
  </si>
  <si>
    <t>Suriname</t>
  </si>
  <si>
    <t>Trinidad &amp; Tobago</t>
  </si>
  <si>
    <t>Number</t>
  </si>
  <si>
    <t>Percent</t>
  </si>
  <si>
    <t>Not Stated</t>
  </si>
  <si>
    <t>15 - 19</t>
  </si>
  <si>
    <t>-</t>
  </si>
  <si>
    <t>20 - 24</t>
  </si>
  <si>
    <t>25 - 29</t>
  </si>
  <si>
    <t>30 - 34</t>
  </si>
  <si>
    <t>35 - 39</t>
  </si>
  <si>
    <t>40 - 44</t>
  </si>
  <si>
    <t>45 - 49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</si>
  <si>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CARICOM website </t>
    </r>
  </si>
  <si>
    <t>70 - 74</t>
  </si>
  <si>
    <t>75 - 79</t>
  </si>
  <si>
    <t>80 - 84</t>
  </si>
  <si>
    <t>85+</t>
  </si>
  <si>
    <t xml:space="preserve"> 0  -  4</t>
  </si>
  <si>
    <t xml:space="preserve"> 5  -  9</t>
  </si>
  <si>
    <t>10 - 14</t>
  </si>
  <si>
    <t>50 - 54</t>
  </si>
  <si>
    <t>55 - 59</t>
  </si>
  <si>
    <t>60 - 64</t>
  </si>
  <si>
    <t>65 - 69</t>
  </si>
  <si>
    <t>NS</t>
  </si>
  <si>
    <t>Population by Age Group, Census Years 1970 -  2010</t>
  </si>
  <si>
    <t>Population Density, Census Years 1989 -  2010</t>
  </si>
  <si>
    <t>15 - 29</t>
  </si>
  <si>
    <t>0 - 14</t>
  </si>
  <si>
    <t>30 - 49</t>
  </si>
  <si>
    <t>50 - 64</t>
  </si>
  <si>
    <t>2010            Cayman Islands</t>
  </si>
  <si>
    <t>1999            Cayman Islands</t>
  </si>
  <si>
    <t>1989            Cayman Islands</t>
  </si>
  <si>
    <t>Population Growth Rate by District, Census Years 1989 -  2010</t>
  </si>
  <si>
    <t>Non Caymanian</t>
  </si>
  <si>
    <t>Under 1 year</t>
  </si>
  <si>
    <t>Total Population</t>
  </si>
  <si>
    <t>Age group</t>
  </si>
  <si>
    <t>Population by Age, Sex and Status, Census 2010</t>
  </si>
  <si>
    <t>Population Growth in Census Years, 1802 -  2010</t>
  </si>
  <si>
    <t>Annual Growth</t>
  </si>
  <si>
    <t xml:space="preserve">Percent Growth </t>
  </si>
  <si>
    <t xml:space="preserve">Population density is measured as persons per square mile. </t>
  </si>
  <si>
    <t xml:space="preserve">Population Pyramids for the Total, Caymanian and Non-Caymanian Population </t>
  </si>
  <si>
    <t>Population in Census Years, 1802 -  2010</t>
  </si>
  <si>
    <t xml:space="preserve">Cayman Islands </t>
  </si>
  <si>
    <t xml:space="preserve">Grand Cayman </t>
  </si>
  <si>
    <t xml:space="preserve">Sister Islands </t>
  </si>
  <si>
    <t>HH Count</t>
  </si>
  <si>
    <t>STATISTICAL COMPENDIUM 2012</t>
  </si>
  <si>
    <t xml:space="preserve"> 1  -  4</t>
  </si>
  <si>
    <t>'89 - '99</t>
  </si>
  <si>
    <t>'99 - '10</t>
  </si>
  <si>
    <t xml:space="preserve">by the number of persons in the age group 15-64 years, in percent. 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</si>
  <si>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 xml:space="preserve"> Economics and Statistics Office</t>
    </r>
  </si>
  <si>
    <t>in population level is related to the temporary relocation of residents abroad in the aftermath of Hurricane Ivan.</t>
  </si>
  <si>
    <t>2010</t>
  </si>
  <si>
    <t>2011</t>
  </si>
  <si>
    <t>Population in Selected Countries, 2010-2011 Census Round</t>
  </si>
  <si>
    <t>Figure 1.02</t>
  </si>
  <si>
    <t>Figure 1.01</t>
  </si>
  <si>
    <t>During 2002 to 2004 a large number of persons was granted Caymanian Status.</t>
  </si>
  <si>
    <t>Total Dependency Ratio, Census Years 1970 - 2010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</si>
  <si>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Economics and Statistics Office</t>
    </r>
  </si>
  <si>
    <t>Population by Islands, Age Group and Sex, Census Years 1989 - 2010</t>
  </si>
  <si>
    <t>Average HH Size</t>
  </si>
  <si>
    <r>
      <t xml:space="preserve">Note: </t>
    </r>
    <r>
      <rPr>
        <sz val="10"/>
        <rFont val="Arial"/>
        <family val="2"/>
      </rPr>
      <t>Households (HH)</t>
    </r>
  </si>
  <si>
    <t>End of Year Population Estimates by District and Age Group, 2013 cont'd</t>
  </si>
  <si>
    <t>Table 1.05: Selected Indicators from the Life Table for the Cayman Islands, 2010</t>
  </si>
  <si>
    <t>TOTAL POPULATION</t>
  </si>
  <si>
    <t>MALE</t>
  </si>
  <si>
    <t>FEMALE</t>
  </si>
  <si>
    <t xml:space="preserve">Probability </t>
  </si>
  <si>
    <t>of dying</t>
  </si>
  <si>
    <t xml:space="preserve">Number </t>
  </si>
  <si>
    <t>Expectation</t>
  </si>
  <si>
    <t>between</t>
  </si>
  <si>
    <t>surviving to</t>
  </si>
  <si>
    <t>of life</t>
  </si>
  <si>
    <t>ages x and x + n</t>
  </si>
  <si>
    <t>age x</t>
  </si>
  <si>
    <t xml:space="preserve"> at age x</t>
  </si>
  <si>
    <t>x</t>
  </si>
  <si>
    <t>0-1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</si>
  <si>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</si>
  <si>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</si>
  <si>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</si>
  <si>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</si>
  <si>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</si>
  <si>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</si>
  <si>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</si>
  <si>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</si>
  <si>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</si>
  <si>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</si>
  <si>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</si>
  <si>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</si>
  <si>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</si>
  <si>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</si>
  <si>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</si>
  <si>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</si>
  <si>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</si>
  <si>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</si>
  <si>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</si>
  <si>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</si>
  <si>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</si>
  <si>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 xml:space="preserve"> The figures show the number of survivals at each age group when the mortality rates of the Cayman Islands are applied to a cohort of 100,000 livebirths.</t>
  </si>
  <si>
    <r>
      <t>q</t>
    </r>
    <r>
      <rPr>
        <b/>
        <vertAlign val="subscript"/>
        <sz val="11"/>
        <color theme="1"/>
        <rFont val="Arial"/>
        <family val="2"/>
      </rPr>
      <t>x</t>
    </r>
  </si>
  <si>
    <r>
      <t>l</t>
    </r>
    <r>
      <rPr>
        <b/>
        <vertAlign val="subscript"/>
        <sz val="11"/>
        <color theme="1"/>
        <rFont val="Arial"/>
        <family val="2"/>
      </rPr>
      <t>x</t>
    </r>
  </si>
  <si>
    <r>
      <t>e</t>
    </r>
    <r>
      <rPr>
        <b/>
        <vertAlign val="superscript"/>
        <sz val="11"/>
        <color theme="1"/>
        <rFont val="Arial"/>
        <family val="2"/>
      </rPr>
      <t>0</t>
    </r>
    <r>
      <rPr>
        <b/>
        <vertAlign val="subscript"/>
        <sz val="11"/>
        <color theme="1"/>
        <rFont val="Arial"/>
        <family val="2"/>
      </rPr>
      <t>x</t>
    </r>
  </si>
  <si>
    <r>
      <rPr>
        <b/>
        <vertAlign val="subscript"/>
        <sz val="10"/>
        <color theme="1"/>
        <rFont val="Arial"/>
        <family val="2"/>
      </rPr>
      <t>n</t>
    </r>
    <r>
      <rPr>
        <b/>
        <sz val="10"/>
        <color theme="1"/>
        <rFont val="Arial"/>
        <family val="2"/>
      </rPr>
      <t>q</t>
    </r>
    <r>
      <rPr>
        <b/>
        <vertAlign val="subscript"/>
        <sz val="10"/>
        <color theme="1"/>
        <rFont val="Arial"/>
        <family val="2"/>
      </rPr>
      <t>x</t>
    </r>
  </si>
  <si>
    <r>
      <t>l</t>
    </r>
    <r>
      <rPr>
        <b/>
        <vertAlign val="subscript"/>
        <sz val="10"/>
        <color theme="1"/>
        <rFont val="Arial"/>
        <family val="2"/>
      </rPr>
      <t>x</t>
    </r>
  </si>
  <si>
    <r>
      <t>e</t>
    </r>
    <r>
      <rPr>
        <b/>
        <vertAlign val="subscript"/>
        <sz val="10"/>
        <color theme="1"/>
        <rFont val="Arial"/>
        <family val="2"/>
      </rPr>
      <t>x</t>
    </r>
  </si>
  <si>
    <r>
      <rPr>
        <b/>
        <vertAlign val="subscript"/>
        <sz val="11"/>
        <color theme="1"/>
        <rFont val="Arial"/>
        <family val="2"/>
      </rPr>
      <t>n</t>
    </r>
    <r>
      <rPr>
        <b/>
        <sz val="11"/>
        <color theme="1"/>
        <rFont val="Arial"/>
        <family val="2"/>
      </rPr>
      <t>q</t>
    </r>
    <r>
      <rPr>
        <b/>
        <vertAlign val="subscript"/>
        <sz val="11"/>
        <color theme="1"/>
        <rFont val="Arial"/>
        <family val="2"/>
      </rPr>
      <t>x</t>
    </r>
  </si>
  <si>
    <r>
      <t>e</t>
    </r>
    <r>
      <rPr>
        <b/>
        <vertAlign val="subscript"/>
        <sz val="11"/>
        <color theme="1"/>
        <rFont val="Arial"/>
        <family val="2"/>
      </rPr>
      <t>x</t>
    </r>
  </si>
  <si>
    <t>Count</t>
  </si>
  <si>
    <t xml:space="preserve"> George Town</t>
  </si>
  <si>
    <t xml:space="preserve"> West Bay</t>
  </si>
  <si>
    <t xml:space="preserve"> Bodden Town</t>
  </si>
  <si>
    <t xml:space="preserve"> North Side</t>
  </si>
  <si>
    <t xml:space="preserve"> East End</t>
  </si>
  <si>
    <t xml:space="preserve"> Cayman Brac</t>
  </si>
  <si>
    <t xml:space="preserve"> Little Cayman</t>
  </si>
  <si>
    <t>R</t>
  </si>
  <si>
    <t>End of Year Population Estimates by District and Sex, 2017</t>
  </si>
  <si>
    <t>End of Year Population Estimates by District and Status, 2017</t>
  </si>
  <si>
    <t>End of Year Population Estimates by Age Group and Sex, 2017</t>
  </si>
  <si>
    <t>End of Year Population Estimates by Age Group and Status, 2017</t>
  </si>
  <si>
    <t>Average Household Size by District, 2012 - 2017</t>
  </si>
  <si>
    <t>DK/NS</t>
  </si>
  <si>
    <t>Dependency Ratio</t>
  </si>
  <si>
    <t>..</t>
  </si>
  <si>
    <t>STATISTICAL COMPENDIUM 2017</t>
  </si>
  <si>
    <t>Number of Households by District, 2012 - 2017</t>
  </si>
  <si>
    <t>End of Year Population Estimates by Status, 1990 -  2017</t>
  </si>
  <si>
    <t>End of Year Population Estimates by Sex, 2005 -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</si>
</sst>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#,###.0"/>
    <numFmt numFmtId="168" formatCode="#,##0.0"/>
    <numFmt numFmtId="169" formatCode="#,##0.0_);\(#,##0.0\)"/>
    <numFmt numFmtId="170" formatCode="\-\ #\ \-"/>
    <numFmt numFmtId="171" formatCode="0.000000"/>
    <numFmt numFmtId="172" formatCode="###0"/>
    <numFmt numFmtId="173" formatCode="####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1"/>
      <name val="Book Antiqua"/>
      <family val="1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color theme="0" tint="-0.3499862666707357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47">
    <xf numFmtId="0" fontId="0" fillId="0" borderId="0" xfId="0"/>
    <xf numFmtId="0" fontId="3" fillId="2" borderId="0" xfId="0" applyFont="1" applyFill="1"/>
    <xf numFmtId="0" fontId="0" fillId="3" borderId="0" xfId="0" applyFill="1"/>
    <xf numFmtId="0" fontId="0" fillId="2" borderId="0" xfId="0" applyFill="1"/>
    <xf numFmtId="0" fontId="8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 applyAlignment="1">
      <alignment horizontal="centerContinuous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/>
    <xf numFmtId="167" fontId="5" fillId="2" borderId="0" xfId="0" applyNumberFormat="1" applyFont="1" applyFill="1"/>
    <xf numFmtId="0" fontId="5" fillId="2" borderId="3" xfId="0" applyFont="1" applyFill="1" applyBorder="1"/>
    <xf numFmtId="3" fontId="5" fillId="2" borderId="3" xfId="0" applyNumberFormat="1" applyFont="1" applyFill="1" applyBorder="1"/>
    <xf numFmtId="167" fontId="5" fillId="2" borderId="3" xfId="0" applyNumberFormat="1" applyFont="1" applyFill="1" applyBorder="1"/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Border="1"/>
    <xf numFmtId="3" fontId="5" fillId="2" borderId="0" xfId="0" applyNumberFormat="1" applyFont="1" applyFill="1" applyBorder="1"/>
    <xf numFmtId="167" fontId="5" fillId="2" borderId="0" xfId="0" applyNumberFormat="1" applyFont="1" applyFill="1" applyBorder="1"/>
    <xf numFmtId="0" fontId="3" fillId="2" borderId="0" xfId="0" applyFont="1" applyFill="1" applyAlignment="1"/>
    <xf numFmtId="0" fontId="5" fillId="2" borderId="3" xfId="0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165" fontId="2" fillId="0" borderId="0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164" fontId="5" fillId="0" borderId="0" xfId="1" applyNumberFormat="1" applyFont="1" applyFill="1" applyBorder="1"/>
    <xf numFmtId="165" fontId="5" fillId="0" borderId="0" xfId="1" applyNumberFormat="1" applyFont="1" applyFill="1" applyBorder="1"/>
    <xf numFmtId="0" fontId="3" fillId="0" borderId="3" xfId="0" applyFont="1" applyFill="1" applyBorder="1" applyAlignment="1">
      <alignment wrapText="1"/>
    </xf>
    <xf numFmtId="164" fontId="3" fillId="0" borderId="3" xfId="1" applyNumberFormat="1" applyFont="1" applyFill="1" applyBorder="1"/>
    <xf numFmtId="165" fontId="3" fillId="0" borderId="3" xfId="1" applyNumberFormat="1" applyFont="1" applyFill="1" applyBorder="1"/>
    <xf numFmtId="0" fontId="5" fillId="0" borderId="1" xfId="0" applyFont="1" applyFill="1" applyBorder="1"/>
    <xf numFmtId="165" fontId="5" fillId="0" borderId="3" xfId="1" applyNumberFormat="1" applyFont="1" applyFill="1" applyBorder="1"/>
    <xf numFmtId="0" fontId="3" fillId="0" borderId="0" xfId="0" applyFont="1" applyFill="1" applyBorder="1" applyAlignment="1">
      <alignment wrapText="1"/>
    </xf>
    <xf numFmtId="166" fontId="5" fillId="0" borderId="0" xfId="0" applyNumberFormat="1" applyFont="1" applyFill="1" applyBorder="1"/>
    <xf numFmtId="0" fontId="3" fillId="0" borderId="0" xfId="0" applyFont="1" applyFill="1" applyAlignment="1"/>
    <xf numFmtId="0" fontId="0" fillId="0" borderId="0" xfId="0" applyFill="1" applyAlignment="1">
      <alignment horizontal="centerContinuous"/>
    </xf>
    <xf numFmtId="0" fontId="2" fillId="0" borderId="2" xfId="0" applyFont="1" applyFill="1" applyBorder="1"/>
    <xf numFmtId="164" fontId="5" fillId="0" borderId="3" xfId="1" applyNumberFormat="1" applyFont="1" applyFill="1" applyBorder="1"/>
    <xf numFmtId="165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/>
    <xf numFmtId="165" fontId="5" fillId="0" borderId="0" xfId="0" applyNumberFormat="1" applyFont="1" applyFill="1" applyBorder="1"/>
    <xf numFmtId="3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169" fontId="5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17" fillId="0" borderId="0" xfId="0" applyFont="1" applyFill="1"/>
    <xf numFmtId="0" fontId="6" fillId="0" borderId="0" xfId="0" applyFont="1" applyFill="1"/>
    <xf numFmtId="165" fontId="5" fillId="0" borderId="3" xfId="0" applyNumberFormat="1" applyFont="1" applyFill="1" applyBorder="1"/>
    <xf numFmtId="0" fontId="2" fillId="0" borderId="1" xfId="0" applyFont="1" applyFill="1" applyBorder="1" applyAlignment="1">
      <alignment horizontal="right"/>
    </xf>
    <xf numFmtId="164" fontId="3" fillId="0" borderId="1" xfId="1" applyNumberFormat="1" applyFont="1" applyFill="1" applyBorder="1"/>
    <xf numFmtId="165" fontId="3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164" fontId="3" fillId="0" borderId="1" xfId="1" applyNumberFormat="1" applyFont="1" applyFill="1" applyBorder="1" applyAlignment="1"/>
    <xf numFmtId="0" fontId="2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/>
    <xf numFmtId="0" fontId="23" fillId="0" borderId="0" xfId="0" applyFont="1" applyFill="1"/>
    <xf numFmtId="0" fontId="24" fillId="0" borderId="0" xfId="0" applyFont="1" applyFill="1" applyBorder="1" applyAlignment="1">
      <alignment horizontal="right"/>
    </xf>
    <xf numFmtId="164" fontId="23" fillId="0" borderId="0" xfId="1" applyNumberFormat="1" applyFont="1" applyFill="1" applyBorder="1"/>
    <xf numFmtId="165" fontId="23" fillId="0" borderId="0" xfId="1" applyNumberFormat="1" applyFont="1" applyFill="1" applyBorder="1"/>
    <xf numFmtId="165" fontId="23" fillId="0" borderId="0" xfId="1" applyNumberFormat="1" applyFont="1" applyFill="1" applyBorder="1" applyAlignment="1">
      <alignment horizontal="center"/>
    </xf>
    <xf numFmtId="165" fontId="23" fillId="0" borderId="0" xfId="1" applyNumberFormat="1" applyFont="1" applyFill="1" applyBorder="1" applyAlignment="1"/>
    <xf numFmtId="165" fontId="23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3" xfId="0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/>
    </xf>
    <xf numFmtId="0" fontId="17" fillId="0" borderId="0" xfId="0" applyFont="1" applyFill="1" applyBorder="1"/>
    <xf numFmtId="0" fontId="6" fillId="0" borderId="1" xfId="0" applyFont="1" applyFill="1" applyBorder="1" applyAlignment="1">
      <alignment horizontal="right"/>
    </xf>
    <xf numFmtId="3" fontId="5" fillId="0" borderId="1" xfId="0" applyNumberFormat="1" applyFont="1" applyFill="1" applyBorder="1"/>
    <xf numFmtId="169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168" fontId="5" fillId="0" borderId="1" xfId="0" applyNumberFormat="1" applyFont="1" applyFill="1" applyBorder="1"/>
    <xf numFmtId="168" fontId="5" fillId="0" borderId="1" xfId="0" applyNumberFormat="1" applyFont="1" applyFill="1" applyBorder="1" applyAlignment="1">
      <alignment horizontal="right"/>
    </xf>
    <xf numFmtId="0" fontId="10" fillId="0" borderId="0" xfId="0" applyFont="1" applyFill="1"/>
    <xf numFmtId="0" fontId="6" fillId="0" borderId="1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5" fillId="0" borderId="6" xfId="0" applyFont="1" applyFill="1" applyBorder="1"/>
    <xf numFmtId="0" fontId="5" fillId="0" borderId="12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171" fontId="16" fillId="0" borderId="1" xfId="0" applyNumberFormat="1" applyFont="1" applyFill="1" applyBorder="1"/>
    <xf numFmtId="164" fontId="16" fillId="0" borderId="1" xfId="1" applyNumberFormat="1" applyFont="1" applyFill="1" applyBorder="1"/>
    <xf numFmtId="0" fontId="16" fillId="0" borderId="0" xfId="0" applyFont="1" applyFill="1" applyBorder="1"/>
    <xf numFmtId="171" fontId="16" fillId="0" borderId="0" xfId="0" applyNumberFormat="1" applyFont="1" applyFill="1" applyBorder="1"/>
    <xf numFmtId="164" fontId="16" fillId="0" borderId="0" xfId="1" applyNumberFormat="1" applyFont="1" applyFill="1" applyBorder="1"/>
    <xf numFmtId="166" fontId="12" fillId="0" borderId="0" xfId="0" applyNumberFormat="1" applyFont="1" applyFill="1" applyBorder="1"/>
    <xf numFmtId="0" fontId="16" fillId="0" borderId="3" xfId="0" applyFont="1" applyFill="1" applyBorder="1"/>
    <xf numFmtId="171" fontId="16" fillId="0" borderId="3" xfId="0" applyNumberFormat="1" applyFont="1" applyFill="1" applyBorder="1"/>
    <xf numFmtId="164" fontId="16" fillId="0" borderId="3" xfId="1" applyNumberFormat="1" applyFont="1" applyFill="1" applyBorder="1"/>
    <xf numFmtId="166" fontId="16" fillId="0" borderId="3" xfId="0" applyNumberFormat="1" applyFont="1" applyFill="1" applyBorder="1"/>
    <xf numFmtId="166" fontId="16" fillId="0" borderId="0" xfId="0" applyNumberFormat="1" applyFont="1" applyFill="1" applyBorder="1"/>
    <xf numFmtId="0" fontId="16" fillId="0" borderId="0" xfId="0" applyFont="1" applyFill="1"/>
    <xf numFmtId="0" fontId="6" fillId="0" borderId="0" xfId="0" applyFont="1" applyFill="1" applyAlignment="1">
      <alignment horizontal="left"/>
    </xf>
    <xf numFmtId="0" fontId="6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/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0" xfId="0" applyFont="1" applyFill="1" applyBorder="1" applyAlignment="1"/>
    <xf numFmtId="165" fontId="2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164" fontId="5" fillId="0" borderId="0" xfId="3" applyNumberFormat="1" applyFont="1" applyFill="1" applyBorder="1"/>
    <xf numFmtId="165" fontId="5" fillId="0" borderId="0" xfId="3" applyNumberFormat="1" applyFont="1" applyFill="1" applyBorder="1"/>
    <xf numFmtId="165" fontId="5" fillId="0" borderId="0" xfId="1" applyNumberFormat="1" applyFont="1" applyFill="1"/>
    <xf numFmtId="0" fontId="2" fillId="0" borderId="0" xfId="0" applyFont="1" applyFill="1" applyBorder="1" applyAlignment="1" applyProtection="1">
      <alignment horizontal="center"/>
      <protection locked="0"/>
    </xf>
    <xf numFmtId="164" fontId="5" fillId="0" borderId="0" xfId="3" applyNumberFormat="1" applyFont="1" applyFill="1" applyBorder="1" applyProtection="1">
      <protection locked="0"/>
    </xf>
    <xf numFmtId="164" fontId="3" fillId="0" borderId="0" xfId="3" applyNumberFormat="1" applyFont="1" applyFill="1" applyBorder="1"/>
    <xf numFmtId="165" fontId="3" fillId="0" borderId="0" xfId="3" applyNumberFormat="1" applyFont="1" applyFill="1" applyBorder="1"/>
    <xf numFmtId="0" fontId="2" fillId="0" borderId="3" xfId="0" applyFont="1" applyFill="1" applyBorder="1" applyAlignment="1">
      <alignment horizontal="center"/>
    </xf>
    <xf numFmtId="164" fontId="3" fillId="0" borderId="3" xfId="3" applyNumberFormat="1" applyFont="1" applyFill="1" applyBorder="1"/>
    <xf numFmtId="166" fontId="5" fillId="0" borderId="3" xfId="0" applyNumberFormat="1" applyFont="1" applyFill="1" applyBorder="1"/>
    <xf numFmtId="165" fontId="3" fillId="0" borderId="3" xfId="3" applyNumberFormat="1" applyFont="1" applyFill="1" applyBorder="1"/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0" fillId="0" borderId="1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/>
    <xf numFmtId="164" fontId="5" fillId="0" borderId="3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 wrapText="1"/>
    </xf>
    <xf numFmtId="0" fontId="5" fillId="0" borderId="3" xfId="0" applyFont="1" applyFill="1" applyBorder="1" applyAlignment="1"/>
    <xf numFmtId="0" fontId="2" fillId="0" borderId="2" xfId="1" applyNumberFormat="1" applyFont="1" applyFill="1" applyBorder="1" applyAlignment="1">
      <alignment horizontal="right"/>
    </xf>
    <xf numFmtId="0" fontId="2" fillId="0" borderId="3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43" fontId="5" fillId="0" borderId="3" xfId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165" fontId="2" fillId="0" borderId="0" xfId="1" applyNumberFormat="1" applyFont="1" applyFill="1"/>
    <xf numFmtId="0" fontId="5" fillId="0" borderId="0" xfId="0" applyFont="1" applyFill="1" applyBorder="1" applyAlignment="1"/>
    <xf numFmtId="43" fontId="2" fillId="0" borderId="9" xfId="1" quotePrefix="1" applyFont="1" applyFill="1" applyBorder="1" applyAlignment="1">
      <alignment horizontal="left" vertical="center" wrapText="1" indent="1"/>
    </xf>
    <xf numFmtId="43" fontId="2" fillId="0" borderId="3" xfId="1" quotePrefix="1" applyFont="1" applyFill="1" applyBorder="1" applyAlignment="1">
      <alignment horizontal="left" vertical="center" wrapText="1" indent="1"/>
    </xf>
    <xf numFmtId="0" fontId="5" fillId="0" borderId="7" xfId="0" applyFont="1" applyFill="1" applyBorder="1"/>
    <xf numFmtId="0" fontId="5" fillId="0" borderId="4" xfId="0" applyFont="1" applyFill="1" applyBorder="1"/>
    <xf numFmtId="165" fontId="5" fillId="0" borderId="7" xfId="1" applyNumberFormat="1" applyFont="1" applyFill="1" applyBorder="1"/>
    <xf numFmtId="165" fontId="5" fillId="0" borderId="4" xfId="1" applyNumberFormat="1" applyFont="1" applyFill="1" applyBorder="1"/>
    <xf numFmtId="0" fontId="5" fillId="0" borderId="9" xfId="0" applyFont="1" applyFill="1" applyBorder="1"/>
    <xf numFmtId="0" fontId="5" fillId="0" borderId="5" xfId="0" applyFont="1" applyFill="1" applyBorder="1"/>
    <xf numFmtId="0" fontId="5" fillId="0" borderId="0" xfId="0" applyFont="1" applyFill="1" applyBorder="1" applyAlignment="1">
      <alignment horizontal="centerContinuous"/>
    </xf>
    <xf numFmtId="2" fontId="2" fillId="0" borderId="0" xfId="0" applyNumberFormat="1" applyFont="1" applyFill="1" applyAlignment="1">
      <alignment horizontal="left"/>
    </xf>
    <xf numFmtId="2" fontId="2" fillId="0" borderId="0" xfId="0" quotePrefix="1" applyNumberFormat="1" applyFont="1" applyFill="1" applyAlignment="1">
      <alignment horizontal="lef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Continuous"/>
    </xf>
    <xf numFmtId="0" fontId="5" fillId="0" borderId="8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Continuous"/>
    </xf>
    <xf numFmtId="0" fontId="2" fillId="0" borderId="9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7" xfId="1" applyNumberFormat="1" applyFont="1" applyFill="1" applyBorder="1"/>
    <xf numFmtId="164" fontId="5" fillId="0" borderId="4" xfId="0" applyNumberFormat="1" applyFont="1" applyFill="1" applyBorder="1"/>
    <xf numFmtId="1" fontId="5" fillId="0" borderId="11" xfId="0" applyNumberFormat="1" applyFont="1" applyFill="1" applyBorder="1"/>
    <xf numFmtId="164" fontId="3" fillId="0" borderId="4" xfId="1" applyNumberFormat="1" applyFont="1" applyFill="1" applyBorder="1" applyAlignment="1">
      <alignment horizontal="right"/>
    </xf>
    <xf numFmtId="0" fontId="5" fillId="0" borderId="11" xfId="0" applyFont="1" applyFill="1" applyBorder="1"/>
    <xf numFmtId="164" fontId="5" fillId="0" borderId="4" xfId="1" applyNumberFormat="1" applyFont="1" applyFill="1" applyBorder="1"/>
    <xf numFmtId="164" fontId="3" fillId="0" borderId="4" xfId="1" applyNumberFormat="1" applyFont="1" applyFill="1" applyBorder="1"/>
    <xf numFmtId="164" fontId="3" fillId="0" borderId="11" xfId="1" applyNumberFormat="1" applyFont="1" applyFill="1" applyBorder="1"/>
    <xf numFmtId="164" fontId="3" fillId="0" borderId="9" xfId="1" applyNumberFormat="1" applyFont="1" applyFill="1" applyBorder="1"/>
    <xf numFmtId="164" fontId="3" fillId="0" borderId="5" xfId="1" applyNumberFormat="1" applyFont="1" applyFill="1" applyBorder="1"/>
    <xf numFmtId="164" fontId="3" fillId="0" borderId="10" xfId="1" applyNumberFormat="1" applyFont="1" applyFill="1" applyBorder="1"/>
    <xf numFmtId="1" fontId="5" fillId="0" borderId="10" xfId="0" applyNumberFormat="1" applyFont="1" applyFill="1" applyBorder="1"/>
    <xf numFmtId="1" fontId="5" fillId="0" borderId="5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64" fontId="3" fillId="0" borderId="0" xfId="1" applyNumberFormat="1" applyFont="1" applyFill="1"/>
    <xf numFmtId="166" fontId="5" fillId="0" borderId="0" xfId="0" applyNumberFormat="1" applyFont="1" applyFill="1"/>
    <xf numFmtId="166" fontId="5" fillId="0" borderId="3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3" fontId="5" fillId="0" borderId="3" xfId="0" applyNumberFormat="1" applyFont="1" applyFill="1" applyBorder="1"/>
    <xf numFmtId="164" fontId="3" fillId="0" borderId="3" xfId="1" quotePrefix="1" applyNumberFormat="1" applyFont="1" applyFill="1" applyBorder="1"/>
    <xf numFmtId="165" fontId="3" fillId="0" borderId="0" xfId="1" applyNumberFormat="1" applyFont="1" applyFill="1"/>
    <xf numFmtId="0" fontId="5" fillId="0" borderId="2" xfId="0" applyFont="1" applyFill="1" applyBorder="1"/>
    <xf numFmtId="3" fontId="2" fillId="0" borderId="3" xfId="0" applyNumberFormat="1" applyFont="1" applyFill="1" applyBorder="1" applyAlignment="1"/>
    <xf numFmtId="164" fontId="2" fillId="0" borderId="3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/>
    <xf numFmtId="49" fontId="3" fillId="0" borderId="0" xfId="1" applyNumberFormat="1" applyFont="1" applyFill="1" applyAlignment="1"/>
    <xf numFmtId="1" fontId="5" fillId="0" borderId="0" xfId="0" applyNumberFormat="1" applyFont="1" applyFill="1"/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/>
    <xf numFmtId="0" fontId="3" fillId="0" borderId="3" xfId="0" applyFont="1" applyFill="1" applyBorder="1"/>
    <xf numFmtId="49" fontId="5" fillId="0" borderId="3" xfId="0" applyNumberFormat="1" applyFont="1" applyFill="1" applyBorder="1" applyAlignment="1"/>
    <xf numFmtId="1" fontId="5" fillId="0" borderId="3" xfId="0" applyNumberFormat="1" applyFont="1" applyFill="1" applyBorder="1"/>
    <xf numFmtId="0" fontId="21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37" fontId="6" fillId="0" borderId="0" xfId="3" applyNumberFormat="1" applyFont="1" applyFill="1" applyAlignment="1">
      <alignment horizontal="right"/>
    </xf>
    <xf numFmtId="169" fontId="6" fillId="0" borderId="0" xfId="3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37" fontId="3" fillId="0" borderId="0" xfId="3" applyNumberFormat="1" applyFont="1" applyFill="1" applyAlignment="1">
      <alignment horizontal="right"/>
    </xf>
    <xf numFmtId="169" fontId="3" fillId="0" borderId="0" xfId="3" applyNumberFormat="1" applyFont="1" applyFill="1" applyAlignment="1">
      <alignment horizontal="right"/>
    </xf>
    <xf numFmtId="169" fontId="5" fillId="0" borderId="0" xfId="3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9" fontId="5" fillId="0" borderId="0" xfId="3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37" fontId="3" fillId="0" borderId="3" xfId="3" applyNumberFormat="1" applyFont="1" applyFill="1" applyBorder="1" applyAlignment="1">
      <alignment horizontal="right"/>
    </xf>
    <xf numFmtId="169" fontId="5" fillId="0" borderId="3" xfId="3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right"/>
    </xf>
    <xf numFmtId="0" fontId="20" fillId="0" borderId="0" xfId="4" applyFont="1" applyFill="1" applyBorder="1" applyAlignment="1"/>
    <xf numFmtId="0" fontId="20" fillId="0" borderId="0" xfId="4" applyFont="1" applyFill="1" applyBorder="1" applyAlignment="1">
      <alignment horizontal="center"/>
    </xf>
    <xf numFmtId="0" fontId="19" fillId="0" borderId="0" xfId="4" applyFont="1" applyFill="1" applyBorder="1" applyAlignment="1">
      <alignment vertical="center"/>
    </xf>
    <xf numFmtId="0" fontId="18" fillId="0" borderId="0" xfId="4" applyFill="1" applyBorder="1" applyAlignment="1"/>
    <xf numFmtId="0" fontId="20" fillId="0" borderId="0" xfId="4" applyFont="1" applyFill="1" applyBorder="1" applyAlignment="1">
      <alignment vertical="top"/>
    </xf>
    <xf numFmtId="0" fontId="20" fillId="0" borderId="0" xfId="4" applyFont="1" applyFill="1" applyBorder="1" applyAlignment="1">
      <alignment horizontal="left" vertical="top"/>
    </xf>
    <xf numFmtId="172" fontId="20" fillId="0" borderId="0" xfId="4" applyNumberFormat="1" applyFont="1" applyFill="1" applyBorder="1" applyAlignment="1">
      <alignment horizontal="right" vertical="top"/>
    </xf>
    <xf numFmtId="173" fontId="20" fillId="0" borderId="0" xfId="4" applyNumberFormat="1" applyFont="1" applyFill="1" applyBorder="1" applyAlignment="1">
      <alignment horizontal="right" vertical="top"/>
    </xf>
    <xf numFmtId="164" fontId="3" fillId="0" borderId="0" xfId="0" applyNumberFormat="1" applyFont="1" applyFill="1"/>
    <xf numFmtId="0" fontId="3" fillId="0" borderId="0" xfId="0" applyFont="1" applyFill="1" applyAlignment="1">
      <alignment horizontal="centerContinuous"/>
    </xf>
    <xf numFmtId="170" fontId="3" fillId="0" borderId="0" xfId="0" applyNumberFormat="1" applyFont="1" applyFill="1" applyAlignment="1">
      <alignment horizontal="centerContinuous"/>
    </xf>
    <xf numFmtId="170" fontId="3" fillId="0" borderId="0" xfId="0" applyNumberFormat="1" applyFont="1" applyFill="1" applyAlignment="1"/>
    <xf numFmtId="0" fontId="22" fillId="0" borderId="0" xfId="0" applyFont="1" applyFill="1"/>
    <xf numFmtId="0" fontId="24" fillId="0" borderId="0" xfId="0" applyFont="1" applyFill="1" applyAlignment="1">
      <alignment horizontal="right"/>
    </xf>
    <xf numFmtId="164" fontId="23" fillId="0" borderId="0" xfId="1" applyNumberFormat="1" applyFont="1" applyFill="1" applyAlignment="1">
      <alignment horizontal="right"/>
    </xf>
    <xf numFmtId="37" fontId="23" fillId="0" borderId="0" xfId="3" applyNumberFormat="1" applyFont="1" applyFill="1" applyAlignment="1">
      <alignment horizontal="right"/>
    </xf>
    <xf numFmtId="164" fontId="23" fillId="0" borderId="0" xfId="0" applyNumberFormat="1" applyFont="1" applyFill="1"/>
    <xf numFmtId="164" fontId="23" fillId="0" borderId="0" xfId="1" applyNumberFormat="1" applyFont="1" applyFill="1"/>
    <xf numFmtId="164" fontId="24" fillId="0" borderId="0" xfId="1" applyNumberFormat="1" applyFont="1" applyFill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9" fillId="0" borderId="0" xfId="0" applyFont="1" applyFill="1"/>
    <xf numFmtId="0" fontId="2" fillId="0" borderId="3" xfId="0" applyFont="1" applyFill="1" applyBorder="1" applyAlignment="1">
      <alignment horizontal="center" wrapText="1"/>
    </xf>
    <xf numFmtId="37" fontId="6" fillId="0" borderId="0" xfId="1" applyNumberFormat="1" applyFont="1" applyFill="1" applyAlignment="1">
      <alignment horizontal="right"/>
    </xf>
    <xf numFmtId="0" fontId="11" fillId="0" borderId="0" xfId="0" applyFont="1" applyFill="1"/>
    <xf numFmtId="0" fontId="3" fillId="0" borderId="0" xfId="1" applyNumberFormat="1" applyFont="1" applyFill="1" applyAlignment="1">
      <alignment horizontal="right"/>
    </xf>
    <xf numFmtId="164" fontId="3" fillId="0" borderId="0" xfId="3" applyNumberFormat="1" applyFont="1" applyFill="1" applyAlignment="1">
      <alignment horizontal="right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left"/>
    </xf>
    <xf numFmtId="37" fontId="3" fillId="0" borderId="0" xfId="3" applyNumberFormat="1" applyFont="1" applyFill="1" applyBorder="1" applyAlignment="1">
      <alignment horizontal="right"/>
    </xf>
    <xf numFmtId="169" fontId="6" fillId="0" borderId="0" xfId="3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  <xf numFmtId="37" fontId="6" fillId="0" borderId="3" xfId="3" applyNumberFormat="1" applyFont="1" applyFill="1" applyBorder="1" applyAlignment="1">
      <alignment horizontal="right"/>
    </xf>
    <xf numFmtId="169" fontId="6" fillId="0" borderId="3" xfId="3" applyNumberFormat="1" applyFont="1" applyFill="1" applyBorder="1" applyAlignment="1">
      <alignment horizontal="right"/>
    </xf>
    <xf numFmtId="164" fontId="6" fillId="0" borderId="3" xfId="1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wrapText="1"/>
    </xf>
    <xf numFmtId="0" fontId="6" fillId="0" borderId="1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</cellXfs>
  <cellStyles count="13">
    <cellStyle name="Comma" xfId="1" builtinId="3"/>
    <cellStyle name="Comma 2" xfId="3"/>
    <cellStyle name="Comma 2 2" xfId="7"/>
    <cellStyle name="Comma 3" xfId="6"/>
    <cellStyle name="Comma 3 2" xfId="9"/>
    <cellStyle name="Normal" xfId="0" builtinId="0"/>
    <cellStyle name="Normal 2" xfId="2"/>
    <cellStyle name="Normal 2 2" xfId="8"/>
    <cellStyle name="Normal 3" xfId="5"/>
    <cellStyle name="Normal 3 2" xfId="10"/>
    <cellStyle name="Normal 4" xfId="11"/>
    <cellStyle name="Normal 5" xfId="12"/>
    <cellStyle name="Normal_1.1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Chart 1.01 Households by District, 2017</a:t>
            </a:r>
          </a:p>
        </c:rich>
      </c:tx>
      <c:layout>
        <c:manualLayout>
          <c:xMode val="edge"/>
          <c:yMode val="edge"/>
          <c:x val="0.22602430506354393"/>
          <c:y val="2.624863589766201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95878924225385"/>
          <c:y val="0.2350794764515822"/>
          <c:w val="0.75205644748951872"/>
          <c:h val="0.62885094808693476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1.1174103237095372E-2"/>
                  <c:y val="-0.203028215223097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George Town
53.6%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7045931758530208E-2"/>
                  <c:y val="-5.1365193934091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West Bay
19.5%</a:t>
                    </a:r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</c:dLbl>
            <c:dLbl>
              <c:idx val="2"/>
              <c:layout>
                <c:manualLayout>
                  <c:x val="-3.9409230096237972E-2"/>
                  <c:y val="3.28612569262175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Bodden Town
17.7%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3052930883639602E-2"/>
                  <c:y val="-2.85301837270341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North Side
2.6%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6275147424753688E-2"/>
                  <c:y val="-1.43672634980033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East End
2.4%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56697003783619"/>
                  <c:y val="-2.0867599883347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Sister Islands 
4.2%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'1.4'!$Q$30:$Q$35</c:f>
              <c:strCache>
                <c:ptCount val="6"/>
                <c:pt idx="0">
                  <c:v>George Town</c:v>
                </c:pt>
                <c:pt idx="1">
                  <c:v>West Bay</c:v>
                </c:pt>
                <c:pt idx="2">
                  <c:v>Bodden Town</c:v>
                </c:pt>
                <c:pt idx="3">
                  <c:v>North Side</c:v>
                </c:pt>
                <c:pt idx="4">
                  <c:v>East End</c:v>
                </c:pt>
                <c:pt idx="5">
                  <c:v>Sister Islands </c:v>
                </c:pt>
              </c:strCache>
            </c:strRef>
          </c:cat>
          <c:val>
            <c:numRef>
              <c:f>'1.4'!$R$30:$R$35</c:f>
              <c:numCache>
                <c:formatCode>_(* #,##0_);_(* \(#,##0\);_(* "-"??_);_(@_)</c:formatCode>
                <c:ptCount val="6"/>
                <c:pt idx="0">
                  <c:v>13497</c:v>
                </c:pt>
                <c:pt idx="1">
                  <c:v>4913</c:v>
                </c:pt>
                <c:pt idx="2">
                  <c:v>4466</c:v>
                </c:pt>
                <c:pt idx="3">
                  <c:v>644</c:v>
                </c:pt>
                <c:pt idx="4">
                  <c:v>611</c:v>
                </c:pt>
                <c:pt idx="5">
                  <c:v>1066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323850</xdr:colOff>
          <xdr:row>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409575</xdr:colOff>
          <xdr:row>4</xdr:row>
          <xdr:rowOff>57150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28575</xdr:rowOff>
        </xdr:from>
        <xdr:to>
          <xdr:col>1</xdr:col>
          <xdr:colOff>419100</xdr:colOff>
          <xdr:row>4</xdr:row>
          <xdr:rowOff>19050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0</xdr:rowOff>
        </xdr:from>
        <xdr:to>
          <xdr:col>1</xdr:col>
          <xdr:colOff>514350</xdr:colOff>
          <xdr:row>3</xdr:row>
          <xdr:rowOff>85725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</xdr:col>
          <xdr:colOff>200025</xdr:colOff>
          <xdr:row>4</xdr:row>
          <xdr:rowOff>47625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1</xdr:col>
          <xdr:colOff>514350</xdr:colOff>
          <xdr:row>3</xdr:row>
          <xdr:rowOff>57150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27</xdr:row>
      <xdr:rowOff>133350</xdr:rowOff>
    </xdr:from>
    <xdr:to>
      <xdr:col>14</xdr:col>
      <xdr:colOff>285749</xdr:colOff>
      <xdr:row>44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28575</xdr:rowOff>
        </xdr:from>
        <xdr:to>
          <xdr:col>1</xdr:col>
          <xdr:colOff>542925</xdr:colOff>
          <xdr:row>3</xdr:row>
          <xdr:rowOff>152400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466725</xdr:colOff>
          <xdr:row>2</xdr:row>
          <xdr:rowOff>104775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333375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333375</xdr:colOff>
          <xdr:row>2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247650</xdr:colOff>
          <xdr:row>3</xdr:row>
          <xdr:rowOff>85725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47625</xdr:rowOff>
        </xdr:from>
        <xdr:to>
          <xdr:col>2</xdr:col>
          <xdr:colOff>257175</xdr:colOff>
          <xdr:row>3</xdr:row>
          <xdr:rowOff>104775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</xdr:col>
          <xdr:colOff>228600</xdr:colOff>
          <xdr:row>3</xdr:row>
          <xdr:rowOff>47625</xdr:rowOff>
        </xdr:to>
        <xdr:sp macro="" textlink="">
          <xdr:nvSpPr>
            <xdr:cNvPr id="54274" name="Object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235348</xdr:colOff>
      <xdr:row>8</xdr:row>
      <xdr:rowOff>38100</xdr:rowOff>
    </xdr:from>
    <xdr:to>
      <xdr:col>9</xdr:col>
      <xdr:colOff>104775</xdr:colOff>
      <xdr:row>48</xdr:row>
      <xdr:rowOff>85725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948" y="1400175"/>
          <a:ext cx="5651102" cy="658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514350</xdr:colOff>
          <xdr:row>0</xdr:row>
          <xdr:rowOff>47625</xdr:rowOff>
        </xdr:from>
        <xdr:to>
          <xdr:col>1</xdr:col>
          <xdr:colOff>704850</xdr:colOff>
          <xdr:row>2</xdr:row>
          <xdr:rowOff>9525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30</xdr:row>
      <xdr:rowOff>47625</xdr:rowOff>
    </xdr:from>
    <xdr:to>
      <xdr:col>6</xdr:col>
      <xdr:colOff>604402</xdr:colOff>
      <xdr:row>49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5048250"/>
          <a:ext cx="4185802" cy="3190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238125</xdr:colOff>
          <xdr:row>2</xdr:row>
          <xdr:rowOff>66675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400050</xdr:colOff>
          <xdr:row>4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abSelected="1" zoomScaleNormal="100" zoomScaleSheetLayoutView="100" workbookViewId="0">
      <selection activeCell="E2" sqref="E2"/>
    </sheetView>
  </sheetViews>
  <sheetFormatPr defaultRowHeight="12.75" x14ac:dyDescent="0.2"/>
  <cols>
    <col min="1" max="1" width="9.140625" style="23"/>
    <col min="2" max="2" width="12.140625" style="23" bestFit="1" customWidth="1"/>
    <col min="3" max="3" width="10.42578125" style="23" bestFit="1" customWidth="1"/>
    <col min="4" max="4" width="9.85546875" style="23" bestFit="1" customWidth="1"/>
    <col min="5" max="5" width="11.28515625" style="23" bestFit="1" customWidth="1"/>
    <col min="6" max="6" width="9.85546875" style="23" bestFit="1" customWidth="1"/>
    <col min="7" max="7" width="11.85546875" style="23" bestFit="1" customWidth="1"/>
    <col min="8" max="8" width="9.85546875" style="23" bestFit="1" customWidth="1"/>
    <col min="9" max="16384" width="9.140625" style="23"/>
  </cols>
  <sheetData>
    <row r="1" spans="2:12" s="20" customFormat="1" ht="15" x14ac:dyDescent="0.25"/>
    <row r="2" spans="2:12" s="20" customFormat="1" ht="15" x14ac:dyDescent="0.25"/>
    <row r="3" spans="2:12" s="20" customFormat="1" ht="15" x14ac:dyDescent="0.25">
      <c r="G3" s="21"/>
      <c r="H3" s="21"/>
      <c r="I3" s="22" t="s">
        <v>200</v>
      </c>
      <c r="J3" s="23"/>
      <c r="K3" s="22"/>
    </row>
    <row r="4" spans="2:12" s="20" customFormat="1" ht="9" customHeight="1" x14ac:dyDescent="0.25"/>
    <row r="8" spans="2:12" x14ac:dyDescent="0.2">
      <c r="B8" s="24" t="s">
        <v>29</v>
      </c>
      <c r="C8" s="303" t="s">
        <v>192</v>
      </c>
      <c r="D8" s="303"/>
      <c r="E8" s="303"/>
      <c r="F8" s="303"/>
      <c r="G8" s="303"/>
      <c r="H8" s="303"/>
    </row>
    <row r="9" spans="2:12" x14ac:dyDescent="0.2">
      <c r="B9" s="21"/>
      <c r="C9" s="21"/>
      <c r="D9" s="21"/>
      <c r="E9" s="21"/>
      <c r="F9" s="21"/>
      <c r="G9" s="21"/>
      <c r="H9" s="21"/>
    </row>
    <row r="10" spans="2:12" ht="15" x14ac:dyDescent="0.25">
      <c r="B10" s="25" t="s">
        <v>0</v>
      </c>
      <c r="C10" s="301" t="s">
        <v>1</v>
      </c>
      <c r="D10" s="301"/>
      <c r="E10" s="302" t="s">
        <v>2</v>
      </c>
      <c r="F10" s="302"/>
      <c r="G10" s="301" t="s">
        <v>3</v>
      </c>
      <c r="H10" s="301"/>
      <c r="L10" s="20"/>
    </row>
    <row r="11" spans="2:12" ht="15" x14ac:dyDescent="0.25">
      <c r="B11" s="26"/>
      <c r="C11" s="27" t="s">
        <v>4</v>
      </c>
      <c r="D11" s="27" t="s">
        <v>5</v>
      </c>
      <c r="E11" s="27" t="s">
        <v>4</v>
      </c>
      <c r="F11" s="27" t="s">
        <v>5</v>
      </c>
      <c r="G11" s="27" t="s">
        <v>4</v>
      </c>
      <c r="H11" s="27" t="s">
        <v>5</v>
      </c>
      <c r="L11" s="20"/>
    </row>
    <row r="12" spans="2:12" ht="15" x14ac:dyDescent="0.25">
      <c r="B12" s="28"/>
      <c r="C12" s="28"/>
      <c r="D12" s="28"/>
      <c r="E12" s="28"/>
      <c r="F12" s="28"/>
      <c r="G12" s="28"/>
      <c r="H12" s="28"/>
      <c r="L12" s="20"/>
    </row>
    <row r="13" spans="2:12" ht="15" x14ac:dyDescent="0.25">
      <c r="B13" s="29" t="s">
        <v>1</v>
      </c>
      <c r="C13" s="30">
        <v>63415</v>
      </c>
      <c r="D13" s="31">
        <v>100</v>
      </c>
      <c r="E13" s="30">
        <v>32212</v>
      </c>
      <c r="F13" s="31">
        <v>100</v>
      </c>
      <c r="G13" s="30">
        <v>31203</v>
      </c>
      <c r="H13" s="31">
        <v>100</v>
      </c>
      <c r="L13" s="20"/>
    </row>
    <row r="14" spans="2:12" ht="15" x14ac:dyDescent="0.25">
      <c r="B14" s="32"/>
      <c r="C14" s="33"/>
      <c r="D14" s="34"/>
      <c r="E14" s="33"/>
      <c r="F14" s="34"/>
      <c r="G14" s="33"/>
      <c r="H14" s="34"/>
      <c r="L14" s="20"/>
    </row>
    <row r="15" spans="2:12" ht="15" x14ac:dyDescent="0.25">
      <c r="B15" s="32" t="s">
        <v>6</v>
      </c>
      <c r="C15" s="35">
        <v>32808</v>
      </c>
      <c r="D15" s="36">
        <v>51.7</v>
      </c>
      <c r="E15" s="33">
        <v>17442</v>
      </c>
      <c r="F15" s="34">
        <v>54.1</v>
      </c>
      <c r="G15" s="33">
        <v>15367</v>
      </c>
      <c r="H15" s="34">
        <v>49.2</v>
      </c>
      <c r="L15" s="20"/>
    </row>
    <row r="16" spans="2:12" ht="15" x14ac:dyDescent="0.25">
      <c r="B16" s="32" t="s">
        <v>7</v>
      </c>
      <c r="C16" s="35">
        <v>12329</v>
      </c>
      <c r="D16" s="36">
        <v>19.399999999999999</v>
      </c>
      <c r="E16" s="33">
        <v>6158</v>
      </c>
      <c r="F16" s="34">
        <v>19.100000000000001</v>
      </c>
      <c r="G16" s="33">
        <v>6171</v>
      </c>
      <c r="H16" s="34">
        <v>19.8</v>
      </c>
      <c r="L16" s="20"/>
    </row>
    <row r="17" spans="2:12" ht="15" x14ac:dyDescent="0.25">
      <c r="B17" s="32" t="s">
        <v>8</v>
      </c>
      <c r="C17" s="35">
        <v>13081</v>
      </c>
      <c r="D17" s="36">
        <v>20.6</v>
      </c>
      <c r="E17" s="33">
        <v>6207</v>
      </c>
      <c r="F17" s="34">
        <v>19.3</v>
      </c>
      <c r="G17" s="33">
        <v>6875</v>
      </c>
      <c r="H17" s="34">
        <v>22</v>
      </c>
      <c r="L17" s="20"/>
    </row>
    <row r="18" spans="2:12" ht="15" x14ac:dyDescent="0.25">
      <c r="B18" s="32" t="s">
        <v>9</v>
      </c>
      <c r="C18" s="35">
        <v>1407</v>
      </c>
      <c r="D18" s="36">
        <v>2.2000000000000002</v>
      </c>
      <c r="E18" s="33">
        <v>716</v>
      </c>
      <c r="F18" s="34">
        <v>2.2000000000000002</v>
      </c>
      <c r="G18" s="33">
        <v>692</v>
      </c>
      <c r="H18" s="34">
        <v>2.2000000000000002</v>
      </c>
      <c r="L18" s="20"/>
    </row>
    <row r="19" spans="2:12" ht="15" x14ac:dyDescent="0.25">
      <c r="B19" s="32" t="s">
        <v>10</v>
      </c>
      <c r="C19" s="35">
        <v>1256</v>
      </c>
      <c r="D19" s="36">
        <v>2</v>
      </c>
      <c r="E19" s="33">
        <v>509</v>
      </c>
      <c r="F19" s="34">
        <v>1.6</v>
      </c>
      <c r="G19" s="33">
        <v>747</v>
      </c>
      <c r="H19" s="34">
        <v>2.4</v>
      </c>
      <c r="L19" s="20"/>
    </row>
    <row r="20" spans="2:12" ht="15" customHeight="1" x14ac:dyDescent="0.25">
      <c r="B20" s="37" t="s">
        <v>11</v>
      </c>
      <c r="C20" s="38">
        <v>2533</v>
      </c>
      <c r="D20" s="36">
        <v>4</v>
      </c>
      <c r="E20" s="38">
        <v>1182</v>
      </c>
      <c r="F20" s="39">
        <v>3.7</v>
      </c>
      <c r="G20" s="38">
        <v>1351</v>
      </c>
      <c r="H20" s="39">
        <v>4.3</v>
      </c>
      <c r="L20" s="20"/>
    </row>
    <row r="21" spans="2:12" x14ac:dyDescent="0.2">
      <c r="D21" s="40"/>
    </row>
    <row r="26" spans="2:12" x14ac:dyDescent="0.2">
      <c r="B26" s="24" t="s">
        <v>30</v>
      </c>
      <c r="C26" s="303" t="s">
        <v>193</v>
      </c>
      <c r="D26" s="303"/>
      <c r="E26" s="303"/>
      <c r="F26" s="303"/>
      <c r="G26" s="303"/>
      <c r="H26" s="303"/>
    </row>
    <row r="27" spans="2:12" x14ac:dyDescent="0.2">
      <c r="B27" s="21"/>
      <c r="C27" s="21"/>
      <c r="D27" s="21"/>
      <c r="E27" s="21"/>
      <c r="F27" s="21"/>
      <c r="G27" s="21"/>
      <c r="H27" s="21"/>
    </row>
    <row r="28" spans="2:12" x14ac:dyDescent="0.2">
      <c r="B28" s="25" t="s">
        <v>0</v>
      </c>
      <c r="C28" s="301" t="s">
        <v>1</v>
      </c>
      <c r="D28" s="301"/>
      <c r="E28" s="302" t="s">
        <v>12</v>
      </c>
      <c r="F28" s="302"/>
      <c r="G28" s="301" t="s">
        <v>13</v>
      </c>
      <c r="H28" s="301"/>
    </row>
    <row r="29" spans="2:12" x14ac:dyDescent="0.2">
      <c r="B29" s="26"/>
      <c r="C29" s="27" t="s">
        <v>4</v>
      </c>
      <c r="D29" s="27" t="s">
        <v>5</v>
      </c>
      <c r="E29" s="27" t="s">
        <v>4</v>
      </c>
      <c r="F29" s="27" t="s">
        <v>5</v>
      </c>
      <c r="G29" s="27" t="s">
        <v>4</v>
      </c>
      <c r="H29" s="27" t="s">
        <v>5</v>
      </c>
    </row>
    <row r="30" spans="2:12" x14ac:dyDescent="0.2">
      <c r="B30" s="28"/>
      <c r="C30" s="28"/>
      <c r="D30" s="28"/>
      <c r="E30" s="28"/>
      <c r="F30" s="28"/>
      <c r="G30" s="28"/>
      <c r="H30" s="28"/>
    </row>
    <row r="31" spans="2:12" x14ac:dyDescent="0.2">
      <c r="B31" s="29" t="s">
        <v>1</v>
      </c>
      <c r="C31" s="30">
        <v>63415</v>
      </c>
      <c r="D31" s="31">
        <v>100</v>
      </c>
      <c r="E31" s="30">
        <v>35878</v>
      </c>
      <c r="F31" s="31">
        <v>100</v>
      </c>
      <c r="G31" s="30">
        <f>+C31-E31</f>
        <v>27537</v>
      </c>
      <c r="H31" s="31">
        <f>SUM(H33:H38)</f>
        <v>99.992737044703503</v>
      </c>
    </row>
    <row r="32" spans="2:12" x14ac:dyDescent="0.2">
      <c r="B32" s="32"/>
      <c r="C32" s="33"/>
      <c r="D32" s="34"/>
      <c r="E32" s="33"/>
      <c r="F32" s="34"/>
      <c r="G32" s="33"/>
      <c r="H32" s="34"/>
    </row>
    <row r="33" spans="2:8" x14ac:dyDescent="0.2">
      <c r="B33" s="32" t="s">
        <v>6</v>
      </c>
      <c r="C33" s="35">
        <v>32808</v>
      </c>
      <c r="D33" s="36">
        <v>51.7</v>
      </c>
      <c r="E33" s="33">
        <v>14324</v>
      </c>
      <c r="F33" s="34">
        <v>39.9</v>
      </c>
      <c r="G33" s="33">
        <f>+C33-E33</f>
        <v>18484</v>
      </c>
      <c r="H33" s="34">
        <f>+G33/$G$31*100</f>
        <v>67.124232850346814</v>
      </c>
    </row>
    <row r="34" spans="2:8" x14ac:dyDescent="0.2">
      <c r="B34" s="32" t="s">
        <v>7</v>
      </c>
      <c r="C34" s="35">
        <v>12329</v>
      </c>
      <c r="D34" s="36">
        <v>19.399999999999999</v>
      </c>
      <c r="E34" s="33">
        <v>8195</v>
      </c>
      <c r="F34" s="34">
        <v>22.8</v>
      </c>
      <c r="G34" s="33">
        <f t="shared" ref="G34:G38" si="0">+C34-E34</f>
        <v>4134</v>
      </c>
      <c r="H34" s="34">
        <f t="shared" ref="H34:H38" si="1">+G34/$G$31*100</f>
        <v>15.01252859788648</v>
      </c>
    </row>
    <row r="35" spans="2:8" x14ac:dyDescent="0.2">
      <c r="B35" s="32" t="s">
        <v>8</v>
      </c>
      <c r="C35" s="35">
        <v>13081</v>
      </c>
      <c r="D35" s="36">
        <v>20.6</v>
      </c>
      <c r="E35" s="33">
        <v>9779</v>
      </c>
      <c r="F35" s="34">
        <v>27.3</v>
      </c>
      <c r="G35" s="33">
        <f t="shared" si="0"/>
        <v>3302</v>
      </c>
      <c r="H35" s="34">
        <f t="shared" si="1"/>
        <v>11.991139194538256</v>
      </c>
    </row>
    <row r="36" spans="2:8" x14ac:dyDescent="0.2">
      <c r="B36" s="32" t="s">
        <v>9</v>
      </c>
      <c r="C36" s="35">
        <v>1407</v>
      </c>
      <c r="D36" s="36">
        <v>2.2000000000000002</v>
      </c>
      <c r="E36" s="33">
        <v>1194</v>
      </c>
      <c r="F36" s="34">
        <v>3.3</v>
      </c>
      <c r="G36" s="33">
        <f t="shared" si="0"/>
        <v>213</v>
      </c>
      <c r="H36" s="34">
        <f t="shared" si="1"/>
        <v>0.77350473907833095</v>
      </c>
    </row>
    <row r="37" spans="2:8" x14ac:dyDescent="0.2">
      <c r="B37" s="32" t="s">
        <v>10</v>
      </c>
      <c r="C37" s="35">
        <v>1256</v>
      </c>
      <c r="D37" s="36">
        <v>2</v>
      </c>
      <c r="E37" s="33">
        <v>780</v>
      </c>
      <c r="F37" s="34">
        <v>2.2000000000000002</v>
      </c>
      <c r="G37" s="33">
        <f t="shared" si="0"/>
        <v>476</v>
      </c>
      <c r="H37" s="34">
        <f t="shared" si="1"/>
        <v>1.7285833605694159</v>
      </c>
    </row>
    <row r="38" spans="2:8" ht="15" customHeight="1" x14ac:dyDescent="0.2">
      <c r="B38" s="37" t="s">
        <v>11</v>
      </c>
      <c r="C38" s="38">
        <v>2533</v>
      </c>
      <c r="D38" s="41">
        <v>4</v>
      </c>
      <c r="E38" s="38">
        <v>1607</v>
      </c>
      <c r="F38" s="39">
        <v>4.5</v>
      </c>
      <c r="G38" s="38">
        <f t="shared" si="0"/>
        <v>926</v>
      </c>
      <c r="H38" s="39">
        <f t="shared" si="1"/>
        <v>3.3627483022841993</v>
      </c>
    </row>
    <row r="39" spans="2:8" ht="15" customHeight="1" x14ac:dyDescent="0.2">
      <c r="B39" s="42"/>
      <c r="C39" s="33"/>
      <c r="D39" s="43"/>
      <c r="E39" s="33"/>
      <c r="F39" s="34"/>
      <c r="G39" s="33"/>
      <c r="H39" s="34"/>
    </row>
    <row r="40" spans="2:8" x14ac:dyDescent="0.2">
      <c r="B40" s="44" t="s">
        <v>39</v>
      </c>
    </row>
    <row r="52" spans="1:11" s="20" customFormat="1" ht="12.7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23"/>
    </row>
    <row r="53" spans="1:11" ht="15" x14ac:dyDescent="0.25">
      <c r="A53" s="92"/>
      <c r="B53" s="92"/>
      <c r="C53" s="92"/>
      <c r="D53" s="92"/>
      <c r="E53" s="92"/>
      <c r="F53" s="92"/>
      <c r="G53" s="92"/>
      <c r="H53" s="92"/>
      <c r="I53" s="92"/>
      <c r="K53" s="45"/>
    </row>
  </sheetData>
  <mergeCells count="8">
    <mergeCell ref="C28:D28"/>
    <mergeCell ref="E28:F28"/>
    <mergeCell ref="G28:H28"/>
    <mergeCell ref="C8:H8"/>
    <mergeCell ref="C26:H26"/>
    <mergeCell ref="C10:D10"/>
    <mergeCell ref="E10:F10"/>
    <mergeCell ref="G10:H10"/>
  </mergeCells>
  <pageMargins left="0.7" right="0.7" top="0.75" bottom="0.75" header="0.3" footer="0.3"/>
  <pageSetup scale="9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323850</xdr:colOff>
                <xdr:row>3</xdr:row>
                <xdr:rowOff>9525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V51"/>
  <sheetViews>
    <sheetView zoomScaleNormal="100" zoomScaleSheetLayoutView="100" workbookViewId="0">
      <pane ySplit="7" topLeftCell="A8" activePane="bottomLeft" state="frozen"/>
      <selection pane="bottomLeft" activeCell="E3" sqref="E3"/>
    </sheetView>
  </sheetViews>
  <sheetFormatPr defaultRowHeight="15" x14ac:dyDescent="0.25"/>
  <cols>
    <col min="1" max="1" width="9.140625" style="23"/>
    <col min="2" max="2" width="15.42578125" style="72" customWidth="1"/>
    <col min="3" max="3" width="8" style="72" customWidth="1"/>
    <col min="4" max="9" width="9.42578125" style="23" customWidth="1"/>
    <col min="10" max="10" width="10.42578125" style="161" customWidth="1"/>
    <col min="11" max="11" width="9.140625" style="23"/>
    <col min="12" max="22" width="9.140625" style="20"/>
    <col min="23" max="16384" width="9.140625" style="23"/>
  </cols>
  <sheetData>
    <row r="3" spans="2:22" x14ac:dyDescent="0.25">
      <c r="I3" s="21"/>
      <c r="J3" s="49" t="s">
        <v>200</v>
      </c>
    </row>
    <row r="4" spans="2:22" ht="15" customHeight="1" x14ac:dyDescent="0.25"/>
    <row r="7" spans="2:22" x14ac:dyDescent="0.25">
      <c r="B7" s="162">
        <v>1.08</v>
      </c>
      <c r="C7" s="329" t="s">
        <v>133</v>
      </c>
      <c r="D7" s="329"/>
      <c r="E7" s="329"/>
      <c r="F7" s="329"/>
      <c r="G7" s="329"/>
      <c r="H7" s="329"/>
      <c r="I7" s="329"/>
      <c r="J7" s="329"/>
    </row>
    <row r="8" spans="2:22" s="40" customFormat="1" x14ac:dyDescent="0.25">
      <c r="B8" s="108"/>
      <c r="C8" s="108"/>
      <c r="J8" s="163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spans="2:22" s="72" customFormat="1" x14ac:dyDescent="0.25">
      <c r="B9" s="328" t="s">
        <v>99</v>
      </c>
      <c r="C9" s="165"/>
      <c r="D9" s="166" t="s">
        <v>1</v>
      </c>
      <c r="E9" s="166" t="s">
        <v>96</v>
      </c>
      <c r="F9" s="166" t="s">
        <v>95</v>
      </c>
      <c r="G9" s="166" t="s">
        <v>97</v>
      </c>
      <c r="H9" s="166" t="s">
        <v>98</v>
      </c>
      <c r="I9" s="166" t="s">
        <v>20</v>
      </c>
      <c r="J9" s="167" t="s">
        <v>71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2:22" ht="12.75" customHeight="1" x14ac:dyDescent="0.25">
      <c r="B10" s="328"/>
      <c r="C10" s="165" t="s">
        <v>1</v>
      </c>
      <c r="D10" s="35">
        <v>55036.000008240386</v>
      </c>
      <c r="E10" s="35">
        <v>9968.270479258108</v>
      </c>
      <c r="F10" s="35">
        <v>10747.384560114991</v>
      </c>
      <c r="G10" s="35">
        <v>23166.735416128151</v>
      </c>
      <c r="H10" s="35">
        <v>8168.2758194771459</v>
      </c>
      <c r="I10" s="35">
        <v>2985.3337332619858</v>
      </c>
      <c r="J10" s="168">
        <v>0</v>
      </c>
    </row>
    <row r="11" spans="2:22" x14ac:dyDescent="0.25">
      <c r="B11" s="169"/>
      <c r="C11" s="165" t="s">
        <v>2</v>
      </c>
      <c r="D11" s="35">
        <v>27218.128474082638</v>
      </c>
      <c r="E11" s="35">
        <v>5078.0141259760439</v>
      </c>
      <c r="F11" s="35">
        <v>5240.6282600100021</v>
      </c>
      <c r="G11" s="35">
        <v>11579.925894966525</v>
      </c>
      <c r="H11" s="35">
        <v>3947.0552718470726</v>
      </c>
      <c r="I11" s="35">
        <v>1372.5049212829933</v>
      </c>
      <c r="J11" s="168">
        <v>0</v>
      </c>
    </row>
    <row r="12" spans="2:22" x14ac:dyDescent="0.25">
      <c r="B12" s="169"/>
      <c r="C12" s="165" t="s">
        <v>3</v>
      </c>
      <c r="D12" s="35">
        <v>27817.871534157748</v>
      </c>
      <c r="E12" s="35">
        <v>4890.2563532820641</v>
      </c>
      <c r="F12" s="35">
        <v>5506.7563001049884</v>
      </c>
      <c r="G12" s="35">
        <v>11586.809521161626</v>
      </c>
      <c r="H12" s="35">
        <v>4221.2205476300733</v>
      </c>
      <c r="I12" s="35">
        <v>1612.8288119789922</v>
      </c>
      <c r="J12" s="168">
        <v>0</v>
      </c>
    </row>
    <row r="13" spans="2:22" x14ac:dyDescent="0.25">
      <c r="B13" s="165"/>
      <c r="C13" s="165"/>
      <c r="D13" s="35"/>
      <c r="E13" s="35"/>
      <c r="F13" s="35"/>
      <c r="G13" s="35"/>
      <c r="H13" s="35"/>
      <c r="I13" s="35"/>
      <c r="J13" s="168"/>
    </row>
    <row r="14" spans="2:22" x14ac:dyDescent="0.25">
      <c r="B14" s="165" t="s">
        <v>49</v>
      </c>
      <c r="C14" s="165" t="s">
        <v>1</v>
      </c>
      <c r="D14" s="35">
        <v>52740.000007200382</v>
      </c>
      <c r="E14" s="35">
        <v>9625.9023375101078</v>
      </c>
      <c r="F14" s="35">
        <v>10315.61464841499</v>
      </c>
      <c r="G14" s="35">
        <v>22356.02391133616</v>
      </c>
      <c r="H14" s="35">
        <v>7754.7926334491449</v>
      </c>
      <c r="I14" s="35">
        <v>2687.6664764899851</v>
      </c>
      <c r="J14" s="168">
        <v>0</v>
      </c>
    </row>
    <row r="15" spans="2:22" x14ac:dyDescent="0.25">
      <c r="B15" s="165"/>
      <c r="C15" s="165" t="s">
        <v>2</v>
      </c>
      <c r="D15" s="35">
        <v>26107.71785411064</v>
      </c>
      <c r="E15" s="35">
        <v>4908.353948908044</v>
      </c>
      <c r="F15" s="35">
        <v>5013.0601183140016</v>
      </c>
      <c r="G15" s="35">
        <v>11178.633859386529</v>
      </c>
      <c r="H15" s="35">
        <v>3757.0765106990721</v>
      </c>
      <c r="I15" s="35">
        <v>1250.593416802993</v>
      </c>
      <c r="J15" s="168">
        <v>0</v>
      </c>
    </row>
    <row r="16" spans="2:22" x14ac:dyDescent="0.25">
      <c r="B16" s="165"/>
      <c r="C16" s="165" t="s">
        <v>3</v>
      </c>
      <c r="D16" s="35">
        <v>26632.282153089745</v>
      </c>
      <c r="E16" s="35">
        <v>4717.5483886020638</v>
      </c>
      <c r="F16" s="35">
        <v>5302.5545301009879</v>
      </c>
      <c r="G16" s="35">
        <v>11177.390051949629</v>
      </c>
      <c r="H16" s="35">
        <v>3997.7161227500728</v>
      </c>
      <c r="I16" s="35">
        <v>1437.0730596869919</v>
      </c>
      <c r="J16" s="168">
        <v>0</v>
      </c>
    </row>
    <row r="17" spans="2:22" x14ac:dyDescent="0.25">
      <c r="B17" s="165"/>
      <c r="C17" s="165"/>
      <c r="D17" s="35"/>
      <c r="E17" s="35"/>
      <c r="F17" s="35"/>
      <c r="G17" s="35"/>
      <c r="H17" s="35"/>
      <c r="I17" s="35"/>
      <c r="J17" s="168"/>
    </row>
    <row r="18" spans="2:22" x14ac:dyDescent="0.25">
      <c r="B18" s="165" t="s">
        <v>11</v>
      </c>
      <c r="C18" s="165" t="s">
        <v>1</v>
      </c>
      <c r="D18" s="35">
        <v>2296.0000010399963</v>
      </c>
      <c r="E18" s="35">
        <v>342.36814174800065</v>
      </c>
      <c r="F18" s="35">
        <v>431.76991170000088</v>
      </c>
      <c r="G18" s="35">
        <v>810.71150479199343</v>
      </c>
      <c r="H18" s="35">
        <v>413.48318602800077</v>
      </c>
      <c r="I18" s="35">
        <v>297.66725677200054</v>
      </c>
      <c r="J18" s="168">
        <v>0</v>
      </c>
    </row>
    <row r="19" spans="2:22" x14ac:dyDescent="0.25">
      <c r="B19" s="165"/>
      <c r="C19" s="165" t="s">
        <v>2</v>
      </c>
      <c r="D19" s="35">
        <v>1110.4106199719981</v>
      </c>
      <c r="E19" s="35">
        <v>169.66017706800031</v>
      </c>
      <c r="F19" s="35">
        <v>227.56814169600045</v>
      </c>
      <c r="G19" s="35">
        <v>401.29203557999682</v>
      </c>
      <c r="H19" s="35">
        <v>189.97876114800036</v>
      </c>
      <c r="I19" s="35">
        <v>121.9115044800002</v>
      </c>
      <c r="J19" s="168">
        <v>0</v>
      </c>
    </row>
    <row r="20" spans="2:22" x14ac:dyDescent="0.25">
      <c r="B20" s="170"/>
      <c r="C20" s="170" t="s">
        <v>3</v>
      </c>
      <c r="D20" s="47">
        <v>1185.5893810679981</v>
      </c>
      <c r="E20" s="47">
        <v>172.70796468000032</v>
      </c>
      <c r="F20" s="47">
        <v>204.20177000400039</v>
      </c>
      <c r="G20" s="47">
        <v>409.41946921199661</v>
      </c>
      <c r="H20" s="47">
        <v>223.50442488000044</v>
      </c>
      <c r="I20" s="47">
        <v>175.75575229200032</v>
      </c>
      <c r="J20" s="171">
        <v>0</v>
      </c>
    </row>
    <row r="21" spans="2:22" x14ac:dyDescent="0.25">
      <c r="B21" s="165"/>
      <c r="C21" s="165"/>
      <c r="D21" s="51"/>
      <c r="E21" s="51"/>
      <c r="F21" s="51"/>
      <c r="G21" s="51"/>
      <c r="H21" s="51"/>
      <c r="I21" s="51"/>
      <c r="J21" s="172"/>
    </row>
    <row r="22" spans="2:22" s="72" customFormat="1" x14ac:dyDescent="0.25">
      <c r="B22" s="328" t="s">
        <v>100</v>
      </c>
      <c r="C22" s="165"/>
      <c r="D22" s="166" t="s">
        <v>1</v>
      </c>
      <c r="E22" s="166" t="s">
        <v>96</v>
      </c>
      <c r="F22" s="166" t="s">
        <v>95</v>
      </c>
      <c r="G22" s="166" t="s">
        <v>97</v>
      </c>
      <c r="H22" s="166" t="s">
        <v>98</v>
      </c>
      <c r="I22" s="166" t="s">
        <v>20</v>
      </c>
      <c r="J22" s="167" t="s">
        <v>71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2:22" x14ac:dyDescent="0.25">
      <c r="B23" s="328"/>
      <c r="C23" s="165" t="s">
        <v>1</v>
      </c>
      <c r="D23" s="35">
        <v>39020</v>
      </c>
      <c r="E23" s="35">
        <v>7598</v>
      </c>
      <c r="F23" s="35">
        <v>8706</v>
      </c>
      <c r="G23" s="35">
        <v>15966</v>
      </c>
      <c r="H23" s="35">
        <v>4486</v>
      </c>
      <c r="I23" s="35">
        <v>2195</v>
      </c>
      <c r="J23" s="168">
        <v>69</v>
      </c>
    </row>
    <row r="24" spans="2:22" x14ac:dyDescent="0.25">
      <c r="B24" s="165"/>
      <c r="C24" s="165" t="s">
        <v>2</v>
      </c>
      <c r="D24" s="35">
        <v>19033</v>
      </c>
      <c r="E24" s="35">
        <v>3830</v>
      </c>
      <c r="F24" s="35">
        <v>4218</v>
      </c>
      <c r="G24" s="35">
        <v>7703</v>
      </c>
      <c r="H24" s="35">
        <v>2268</v>
      </c>
      <c r="I24" s="35">
        <v>980</v>
      </c>
      <c r="J24" s="168">
        <v>34</v>
      </c>
    </row>
    <row r="25" spans="2:22" x14ac:dyDescent="0.25">
      <c r="B25" s="165"/>
      <c r="C25" s="165" t="s">
        <v>3</v>
      </c>
      <c r="D25" s="35">
        <v>19987</v>
      </c>
      <c r="E25" s="35">
        <v>3768</v>
      </c>
      <c r="F25" s="35">
        <v>4488</v>
      </c>
      <c r="G25" s="35">
        <v>8263</v>
      </c>
      <c r="H25" s="35">
        <v>2218</v>
      </c>
      <c r="I25" s="35">
        <v>1215</v>
      </c>
      <c r="J25" s="168">
        <v>35</v>
      </c>
    </row>
    <row r="26" spans="2:22" x14ac:dyDescent="0.25">
      <c r="B26" s="165"/>
      <c r="C26" s="165"/>
      <c r="D26" s="35"/>
      <c r="E26" s="35"/>
      <c r="F26" s="35"/>
      <c r="G26" s="35"/>
      <c r="H26" s="35"/>
      <c r="I26" s="35"/>
      <c r="J26" s="168"/>
    </row>
    <row r="27" spans="2:22" x14ac:dyDescent="0.25">
      <c r="B27" s="165" t="s">
        <v>49</v>
      </c>
      <c r="C27" s="165" t="s">
        <v>1</v>
      </c>
      <c r="D27" s="35">
        <v>37083</v>
      </c>
      <c r="E27" s="35">
        <v>7243</v>
      </c>
      <c r="F27" s="35">
        <v>8369</v>
      </c>
      <c r="G27" s="35">
        <v>15279</v>
      </c>
      <c r="H27" s="35">
        <v>4209</v>
      </c>
      <c r="I27" s="35">
        <v>1914</v>
      </c>
      <c r="J27" s="168">
        <v>69</v>
      </c>
    </row>
    <row r="28" spans="2:22" x14ac:dyDescent="0.25">
      <c r="B28" s="165"/>
      <c r="C28" s="165" t="s">
        <v>2</v>
      </c>
      <c r="D28" s="35">
        <v>18091</v>
      </c>
      <c r="E28" s="35">
        <v>3654</v>
      </c>
      <c r="F28" s="35">
        <v>4034</v>
      </c>
      <c r="G28" s="35">
        <v>7394</v>
      </c>
      <c r="H28" s="35">
        <v>2134</v>
      </c>
      <c r="I28" s="35">
        <v>841</v>
      </c>
      <c r="J28" s="168">
        <v>34</v>
      </c>
    </row>
    <row r="29" spans="2:22" x14ac:dyDescent="0.25">
      <c r="B29" s="165"/>
      <c r="C29" s="165" t="s">
        <v>3</v>
      </c>
      <c r="D29" s="35">
        <v>18992</v>
      </c>
      <c r="E29" s="35">
        <v>3589</v>
      </c>
      <c r="F29" s="35">
        <v>4335</v>
      </c>
      <c r="G29" s="35">
        <v>7885</v>
      </c>
      <c r="H29" s="35">
        <v>2075</v>
      </c>
      <c r="I29" s="35">
        <v>1073</v>
      </c>
      <c r="J29" s="168">
        <v>35</v>
      </c>
    </row>
    <row r="30" spans="2:22" x14ac:dyDescent="0.25">
      <c r="B30" s="165"/>
      <c r="C30" s="165"/>
      <c r="D30" s="35"/>
      <c r="E30" s="35"/>
      <c r="F30" s="35"/>
      <c r="G30" s="35"/>
      <c r="H30" s="35"/>
      <c r="I30" s="35"/>
      <c r="J30" s="168"/>
    </row>
    <row r="31" spans="2:22" x14ac:dyDescent="0.25">
      <c r="B31" s="165" t="s">
        <v>11</v>
      </c>
      <c r="C31" s="165" t="s">
        <v>1</v>
      </c>
      <c r="D31" s="35">
        <v>1937</v>
      </c>
      <c r="E31" s="35">
        <v>355</v>
      </c>
      <c r="F31" s="35">
        <v>337</v>
      </c>
      <c r="G31" s="35">
        <v>687</v>
      </c>
      <c r="H31" s="35">
        <v>277</v>
      </c>
      <c r="I31" s="35">
        <v>281</v>
      </c>
      <c r="J31" s="168">
        <v>0</v>
      </c>
    </row>
    <row r="32" spans="2:22" x14ac:dyDescent="0.25">
      <c r="B32" s="165"/>
      <c r="C32" s="165" t="s">
        <v>2</v>
      </c>
      <c r="D32" s="35">
        <v>942</v>
      </c>
      <c r="E32" s="35">
        <v>176</v>
      </c>
      <c r="F32" s="35">
        <v>184</v>
      </c>
      <c r="G32" s="35">
        <v>309</v>
      </c>
      <c r="H32" s="35">
        <v>134</v>
      </c>
      <c r="I32" s="35">
        <v>139</v>
      </c>
      <c r="J32" s="168">
        <v>0</v>
      </c>
    </row>
    <row r="33" spans="2:22" x14ac:dyDescent="0.25">
      <c r="B33" s="170"/>
      <c r="C33" s="170" t="s">
        <v>3</v>
      </c>
      <c r="D33" s="47">
        <v>995</v>
      </c>
      <c r="E33" s="47">
        <v>179</v>
      </c>
      <c r="F33" s="47">
        <v>153</v>
      </c>
      <c r="G33" s="47">
        <v>378</v>
      </c>
      <c r="H33" s="47">
        <v>143</v>
      </c>
      <c r="I33" s="47">
        <v>142</v>
      </c>
      <c r="J33" s="171">
        <v>0</v>
      </c>
    </row>
    <row r="34" spans="2:22" x14ac:dyDescent="0.25">
      <c r="B34" s="165"/>
      <c r="C34" s="165"/>
      <c r="D34" s="51"/>
      <c r="E34" s="51"/>
      <c r="F34" s="51"/>
      <c r="G34" s="51"/>
      <c r="H34" s="51"/>
      <c r="I34" s="51"/>
      <c r="J34" s="172"/>
    </row>
    <row r="35" spans="2:22" s="72" customFormat="1" x14ac:dyDescent="0.25">
      <c r="B35" s="328" t="s">
        <v>101</v>
      </c>
      <c r="C35" s="165"/>
      <c r="D35" s="166" t="s">
        <v>1</v>
      </c>
      <c r="E35" s="166" t="s">
        <v>96</v>
      </c>
      <c r="F35" s="166" t="s">
        <v>95</v>
      </c>
      <c r="G35" s="166" t="s">
        <v>97</v>
      </c>
      <c r="H35" s="166" t="s">
        <v>98</v>
      </c>
      <c r="I35" s="166" t="s">
        <v>20</v>
      </c>
      <c r="J35" s="167" t="s">
        <v>71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2:22" x14ac:dyDescent="0.25">
      <c r="B36" s="328"/>
      <c r="C36" s="165" t="s">
        <v>1</v>
      </c>
      <c r="D36" s="35">
        <v>25355</v>
      </c>
      <c r="E36" s="35">
        <v>5758</v>
      </c>
      <c r="F36" s="35">
        <v>7194</v>
      </c>
      <c r="G36" s="35">
        <v>8112</v>
      </c>
      <c r="H36" s="35">
        <v>2690</v>
      </c>
      <c r="I36" s="35">
        <v>1601</v>
      </c>
      <c r="J36" s="168">
        <v>0</v>
      </c>
    </row>
    <row r="37" spans="2:22" x14ac:dyDescent="0.25">
      <c r="B37" s="165"/>
      <c r="C37" s="165" t="s">
        <v>2</v>
      </c>
      <c r="D37" s="35">
        <v>12372</v>
      </c>
      <c r="E37" s="35">
        <v>2900</v>
      </c>
      <c r="F37" s="35">
        <v>3528</v>
      </c>
      <c r="G37" s="35">
        <v>3934</v>
      </c>
      <c r="H37" s="35">
        <v>1344</v>
      </c>
      <c r="I37" s="35">
        <v>666</v>
      </c>
      <c r="J37" s="168">
        <v>0</v>
      </c>
    </row>
    <row r="38" spans="2:22" x14ac:dyDescent="0.25">
      <c r="B38" s="165"/>
      <c r="C38" s="165" t="s">
        <v>3</v>
      </c>
      <c r="D38" s="35">
        <v>12983</v>
      </c>
      <c r="E38" s="35">
        <v>2858</v>
      </c>
      <c r="F38" s="35">
        <v>3666</v>
      </c>
      <c r="G38" s="35">
        <v>4178</v>
      </c>
      <c r="H38" s="35">
        <v>1346</v>
      </c>
      <c r="I38" s="35">
        <v>935</v>
      </c>
      <c r="J38" s="168">
        <v>0</v>
      </c>
    </row>
    <row r="39" spans="2:22" x14ac:dyDescent="0.25">
      <c r="B39" s="165"/>
      <c r="C39" s="165"/>
      <c r="D39" s="35"/>
      <c r="E39" s="35"/>
      <c r="F39" s="35"/>
      <c r="G39" s="35"/>
      <c r="H39" s="35"/>
      <c r="I39" s="35"/>
      <c r="J39" s="168"/>
    </row>
    <row r="40" spans="2:22" x14ac:dyDescent="0.25">
      <c r="B40" s="165" t="s">
        <v>49</v>
      </c>
      <c r="C40" s="165" t="s">
        <v>1</v>
      </c>
      <c r="D40" s="35">
        <v>23881</v>
      </c>
      <c r="E40" s="35">
        <v>5430</v>
      </c>
      <c r="F40" s="35">
        <v>6873</v>
      </c>
      <c r="G40" s="35">
        <v>7735</v>
      </c>
      <c r="H40" s="35">
        <v>2445</v>
      </c>
      <c r="I40" s="35">
        <v>1398</v>
      </c>
      <c r="J40" s="168">
        <v>0</v>
      </c>
    </row>
    <row r="41" spans="2:22" x14ac:dyDescent="0.25">
      <c r="B41" s="165"/>
      <c r="C41" s="165" t="s">
        <v>2</v>
      </c>
      <c r="D41" s="35">
        <v>11654</v>
      </c>
      <c r="E41" s="35">
        <v>2732</v>
      </c>
      <c r="F41" s="35">
        <v>3373</v>
      </c>
      <c r="G41" s="35">
        <v>3762</v>
      </c>
      <c r="H41" s="35">
        <v>1216</v>
      </c>
      <c r="I41" s="35">
        <v>571</v>
      </c>
      <c r="J41" s="168">
        <v>0</v>
      </c>
    </row>
    <row r="42" spans="2:22" x14ac:dyDescent="0.25">
      <c r="B42" s="165"/>
      <c r="C42" s="165" t="s">
        <v>3</v>
      </c>
      <c r="D42" s="35">
        <v>12227</v>
      </c>
      <c r="E42" s="35">
        <v>2698</v>
      </c>
      <c r="F42" s="35">
        <v>3500</v>
      </c>
      <c r="G42" s="35">
        <v>3973</v>
      </c>
      <c r="H42" s="35">
        <v>1229</v>
      </c>
      <c r="I42" s="35">
        <v>827</v>
      </c>
      <c r="J42" s="168">
        <v>0</v>
      </c>
    </row>
    <row r="43" spans="2:22" x14ac:dyDescent="0.25">
      <c r="B43" s="165"/>
      <c r="C43" s="165"/>
      <c r="D43" s="35"/>
      <c r="E43" s="35"/>
      <c r="F43" s="35"/>
      <c r="G43" s="35"/>
      <c r="H43" s="35"/>
      <c r="I43" s="35"/>
      <c r="J43" s="168"/>
    </row>
    <row r="44" spans="2:22" x14ac:dyDescent="0.25">
      <c r="B44" s="165" t="s">
        <v>11</v>
      </c>
      <c r="C44" s="165" t="s">
        <v>1</v>
      </c>
      <c r="D44" s="35">
        <v>1474</v>
      </c>
      <c r="E44" s="35">
        <v>328</v>
      </c>
      <c r="F44" s="35">
        <v>321</v>
      </c>
      <c r="G44" s="35">
        <v>377</v>
      </c>
      <c r="H44" s="35">
        <v>245</v>
      </c>
      <c r="I44" s="35">
        <v>203</v>
      </c>
      <c r="J44" s="168">
        <v>0</v>
      </c>
    </row>
    <row r="45" spans="2:22" x14ac:dyDescent="0.25">
      <c r="B45" s="165"/>
      <c r="C45" s="165" t="s">
        <v>2</v>
      </c>
      <c r="D45" s="35">
        <v>718</v>
      </c>
      <c r="E45" s="35">
        <v>168</v>
      </c>
      <c r="F45" s="35">
        <v>155</v>
      </c>
      <c r="G45" s="35">
        <v>172</v>
      </c>
      <c r="H45" s="35">
        <v>128</v>
      </c>
      <c r="I45" s="35">
        <v>95</v>
      </c>
      <c r="J45" s="168">
        <v>0</v>
      </c>
    </row>
    <row r="46" spans="2:22" x14ac:dyDescent="0.25">
      <c r="B46" s="170"/>
      <c r="C46" s="170" t="s">
        <v>3</v>
      </c>
      <c r="D46" s="47">
        <v>756</v>
      </c>
      <c r="E46" s="47">
        <v>160</v>
      </c>
      <c r="F46" s="47">
        <v>166</v>
      </c>
      <c r="G46" s="47">
        <v>205</v>
      </c>
      <c r="H46" s="47">
        <v>117</v>
      </c>
      <c r="I46" s="47">
        <v>108</v>
      </c>
      <c r="J46" s="171">
        <v>0</v>
      </c>
    </row>
    <row r="48" spans="2:22" x14ac:dyDescent="0.25">
      <c r="B48" s="44" t="s">
        <v>39</v>
      </c>
    </row>
    <row r="50" spans="2:10" x14ac:dyDescent="0.25">
      <c r="B50" s="173"/>
      <c r="C50" s="173"/>
      <c r="D50" s="160"/>
      <c r="E50" s="160"/>
      <c r="F50" s="160"/>
      <c r="G50" s="160"/>
      <c r="H50" s="160"/>
      <c r="I50" s="160"/>
      <c r="J50" s="174"/>
    </row>
    <row r="51" spans="2:10" x14ac:dyDescent="0.25">
      <c r="B51" s="92"/>
      <c r="C51" s="92"/>
      <c r="D51" s="92"/>
      <c r="E51" s="92"/>
      <c r="F51" s="92"/>
      <c r="G51" s="92"/>
      <c r="H51" s="92"/>
      <c r="I51" s="92"/>
      <c r="J51" s="92"/>
    </row>
  </sheetData>
  <mergeCells count="4">
    <mergeCell ref="B9:B10"/>
    <mergeCell ref="B22:B23"/>
    <mergeCell ref="B35:B36"/>
    <mergeCell ref="C7:J7"/>
  </mergeCells>
  <pageMargins left="0.7" right="0.7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6146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400050</xdr:colOff>
                <xdr:row>4</xdr:row>
                <xdr:rowOff>0</xdr:rowOff>
              </to>
            </anchor>
          </objectPr>
        </oleObject>
      </mc:Choice>
      <mc:Fallback>
        <oleObject progId="MSPhotoEd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Q47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9.140625" style="23"/>
    <col min="2" max="2" width="10.5703125" style="23" customWidth="1"/>
    <col min="3" max="11" width="7.85546875" style="23" customWidth="1"/>
    <col min="12" max="12" width="9.140625" style="23" customWidth="1"/>
    <col min="13" max="13" width="6.7109375" style="23" bestFit="1" customWidth="1"/>
    <col min="14" max="16384" width="9.140625" style="23"/>
  </cols>
  <sheetData>
    <row r="3" spans="2:17" x14ac:dyDescent="0.2">
      <c r="L3" s="49" t="s">
        <v>200</v>
      </c>
      <c r="M3" s="21"/>
      <c r="Q3" s="49"/>
    </row>
    <row r="4" spans="2:17" ht="9" customHeight="1" x14ac:dyDescent="0.2"/>
    <row r="8" spans="2:17" x14ac:dyDescent="0.2">
      <c r="B8" s="50">
        <v>1.0900000000000001</v>
      </c>
      <c r="C8" s="303" t="s">
        <v>93</v>
      </c>
      <c r="D8" s="303"/>
      <c r="E8" s="303"/>
      <c r="F8" s="303"/>
      <c r="G8" s="303"/>
      <c r="H8" s="303"/>
      <c r="I8" s="303"/>
      <c r="J8" s="303"/>
      <c r="K8" s="303"/>
      <c r="L8" s="303"/>
      <c r="M8" s="24"/>
      <c r="N8" s="24"/>
    </row>
    <row r="9" spans="2:17" x14ac:dyDescent="0.2">
      <c r="B9" s="26"/>
      <c r="C9" s="94"/>
      <c r="D9" s="94"/>
      <c r="E9" s="94"/>
      <c r="F9" s="94"/>
      <c r="G9" s="175"/>
      <c r="H9" s="175"/>
      <c r="I9" s="94"/>
      <c r="J9" s="51"/>
      <c r="K9" s="51"/>
      <c r="L9" s="51"/>
      <c r="M9" s="51"/>
      <c r="N9" s="51"/>
    </row>
    <row r="10" spans="2:17" x14ac:dyDescent="0.2">
      <c r="B10" s="330" t="s">
        <v>52</v>
      </c>
      <c r="C10" s="332">
        <v>1970</v>
      </c>
      <c r="D10" s="332"/>
      <c r="E10" s="332">
        <v>1979</v>
      </c>
      <c r="F10" s="332"/>
      <c r="G10" s="332">
        <v>1989</v>
      </c>
      <c r="H10" s="332"/>
      <c r="I10" s="176">
        <v>1999</v>
      </c>
      <c r="J10" s="176"/>
      <c r="K10" s="301">
        <v>2010</v>
      </c>
      <c r="L10" s="301"/>
    </row>
    <row r="11" spans="2:17" s="92" customFormat="1" x14ac:dyDescent="0.2">
      <c r="B11" s="331"/>
      <c r="C11" s="177" t="s">
        <v>4</v>
      </c>
      <c r="D11" s="177" t="s">
        <v>5</v>
      </c>
      <c r="E11" s="177" t="s">
        <v>4</v>
      </c>
      <c r="F11" s="177" t="s">
        <v>5</v>
      </c>
      <c r="G11" s="177" t="s">
        <v>4</v>
      </c>
      <c r="H11" s="177" t="s">
        <v>5</v>
      </c>
      <c r="I11" s="177" t="s">
        <v>4</v>
      </c>
      <c r="J11" s="177" t="s">
        <v>5</v>
      </c>
      <c r="K11" s="177" t="s">
        <v>4</v>
      </c>
      <c r="L11" s="177" t="s">
        <v>5</v>
      </c>
    </row>
    <row r="12" spans="2:17" x14ac:dyDescent="0.2">
      <c r="B12" s="65"/>
      <c r="C12" s="178"/>
      <c r="D12" s="178"/>
      <c r="E12" s="178"/>
      <c r="F12" s="178"/>
      <c r="G12" s="178"/>
      <c r="H12" s="178"/>
      <c r="I12" s="178"/>
      <c r="J12" s="178"/>
    </row>
    <row r="13" spans="2:17" x14ac:dyDescent="0.2">
      <c r="B13" s="65" t="s">
        <v>1</v>
      </c>
      <c r="C13" s="179">
        <f>SUM(C15:C36)</f>
        <v>10068</v>
      </c>
      <c r="D13" s="180">
        <f>C13/$C$13*100</f>
        <v>100</v>
      </c>
      <c r="E13" s="179">
        <f>SUM(E15:E36)</f>
        <v>16677</v>
      </c>
      <c r="F13" s="180">
        <f>E13/$E$13*100</f>
        <v>100</v>
      </c>
      <c r="G13" s="179">
        <f>SUM(G15:G36)</f>
        <v>25355</v>
      </c>
      <c r="H13" s="180">
        <f>G13/$G$13*100</f>
        <v>100</v>
      </c>
      <c r="I13" s="179">
        <f>SUM(I15:I36)</f>
        <v>39020</v>
      </c>
      <c r="J13" s="180">
        <f>I13/$I$13*100</f>
        <v>100</v>
      </c>
      <c r="K13" s="179">
        <v>55036</v>
      </c>
      <c r="L13" s="180">
        <f>K13/$K$13*100</f>
        <v>100</v>
      </c>
    </row>
    <row r="14" spans="2:17" x14ac:dyDescent="0.2">
      <c r="B14" s="65"/>
      <c r="C14" s="178"/>
      <c r="D14" s="181"/>
      <c r="E14" s="178"/>
      <c r="F14" s="181"/>
      <c r="G14" s="178"/>
      <c r="H14" s="181"/>
      <c r="I14" s="178"/>
      <c r="J14" s="181"/>
      <c r="K14" s="137"/>
      <c r="L14" s="181"/>
    </row>
    <row r="15" spans="2:17" x14ac:dyDescent="0.2">
      <c r="B15" s="142" t="s">
        <v>85</v>
      </c>
      <c r="C15" s="182">
        <v>1383</v>
      </c>
      <c r="D15" s="181">
        <f>C15/$C$13*100</f>
        <v>13.736591179976163</v>
      </c>
      <c r="E15" s="182">
        <v>1468</v>
      </c>
      <c r="F15" s="181">
        <f>E15/$E$13*100</f>
        <v>8.8025424236973073</v>
      </c>
      <c r="G15" s="182">
        <v>2017</v>
      </c>
      <c r="H15" s="181">
        <f>G15/$G$13*100</f>
        <v>7.9550384539538559</v>
      </c>
      <c r="I15" s="182">
        <v>2740</v>
      </c>
      <c r="J15" s="181">
        <f>I15/$I$13*100</f>
        <v>7.0220399794976931</v>
      </c>
      <c r="K15" s="183">
        <v>3710</v>
      </c>
      <c r="L15" s="181">
        <f>K15/$K$13*100</f>
        <v>6.7410422269060257</v>
      </c>
    </row>
    <row r="16" spans="2:17" x14ac:dyDescent="0.2">
      <c r="B16" s="142" t="s">
        <v>86</v>
      </c>
      <c r="C16" s="184">
        <v>1349</v>
      </c>
      <c r="D16" s="181">
        <f>C16/$C$13*100</f>
        <v>13.398887564560985</v>
      </c>
      <c r="E16" s="184">
        <v>1766</v>
      </c>
      <c r="F16" s="181">
        <f>E16/$E$13*100</f>
        <v>10.589434550578641</v>
      </c>
      <c r="G16" s="184">
        <v>1925</v>
      </c>
      <c r="H16" s="181">
        <f>G16/$G$13*100</f>
        <v>7.5921908893709329</v>
      </c>
      <c r="I16" s="184">
        <v>2713</v>
      </c>
      <c r="J16" s="181">
        <f>I16/$I$13*100</f>
        <v>6.9528446950281904</v>
      </c>
      <c r="K16" s="183">
        <v>3246</v>
      </c>
      <c r="L16" s="181">
        <f>K16/$K$13*100</f>
        <v>5.897957700414274</v>
      </c>
    </row>
    <row r="17" spans="2:12" x14ac:dyDescent="0.2">
      <c r="B17" s="142" t="s">
        <v>87</v>
      </c>
      <c r="C17" s="184">
        <v>1150</v>
      </c>
      <c r="D17" s="181">
        <f>C17/$C$13*100</f>
        <v>11.422328168454509</v>
      </c>
      <c r="E17" s="184">
        <v>1620</v>
      </c>
      <c r="F17" s="181">
        <f>E17/$E$13*100</f>
        <v>9.7139773340528865</v>
      </c>
      <c r="G17" s="184">
        <v>1816</v>
      </c>
      <c r="H17" s="181">
        <f>G17/$G$13*100</f>
        <v>7.1622954052455139</v>
      </c>
      <c r="I17" s="184">
        <v>2147</v>
      </c>
      <c r="J17" s="181">
        <f>I17/$I$13*100</f>
        <v>5.5023065094823167</v>
      </c>
      <c r="K17" s="183">
        <v>3012</v>
      </c>
      <c r="L17" s="181">
        <f>K17/$K$13*100</f>
        <v>5.472781452140417</v>
      </c>
    </row>
    <row r="18" spans="2:12" x14ac:dyDescent="0.2">
      <c r="B18" s="142" t="s">
        <v>72</v>
      </c>
      <c r="C18" s="184">
        <v>959</v>
      </c>
      <c r="D18" s="181">
        <f>C18/$C$13*100</f>
        <v>9.5252284465633696</v>
      </c>
      <c r="E18" s="184">
        <v>1600</v>
      </c>
      <c r="F18" s="181">
        <f>E18/$E$13*100</f>
        <v>9.5940516879534687</v>
      </c>
      <c r="G18" s="184">
        <v>2053</v>
      </c>
      <c r="H18" s="181">
        <f>G18/$G$13*100</f>
        <v>8.0970222835732599</v>
      </c>
      <c r="I18" s="184">
        <v>1950</v>
      </c>
      <c r="J18" s="181">
        <f>I18/$I$13*100</f>
        <v>4.9974372116863144</v>
      </c>
      <c r="K18" s="183">
        <v>2823</v>
      </c>
      <c r="L18" s="181">
        <f>K18/$K$13*100</f>
        <v>5.1293698669961483</v>
      </c>
    </row>
    <row r="19" spans="2:12" x14ac:dyDescent="0.2">
      <c r="B19" s="142" t="s">
        <v>74</v>
      </c>
      <c r="C19" s="184">
        <v>661</v>
      </c>
      <c r="D19" s="181">
        <f>C19/$C$13*100</f>
        <v>6.5653555820421134</v>
      </c>
      <c r="E19" s="184">
        <v>1533</v>
      </c>
      <c r="F19" s="181">
        <f>E19/$E$13*100</f>
        <v>9.192300773520417</v>
      </c>
      <c r="G19" s="184">
        <v>2274</v>
      </c>
      <c r="H19" s="181">
        <f>G19/$G$13*100</f>
        <v>8.9686452376257151</v>
      </c>
      <c r="I19" s="184">
        <v>2393</v>
      </c>
      <c r="J19" s="181">
        <f>I19/$I$13*100</f>
        <v>6.1327524346488982</v>
      </c>
      <c r="K19" s="183">
        <v>2934</v>
      </c>
      <c r="L19" s="181">
        <f>K19/$K$13*100</f>
        <v>5.3310560360491319</v>
      </c>
    </row>
    <row r="20" spans="2:12" x14ac:dyDescent="0.2">
      <c r="B20" s="142"/>
      <c r="C20" s="184"/>
      <c r="D20" s="181"/>
      <c r="E20" s="184"/>
      <c r="F20" s="181"/>
      <c r="G20" s="184"/>
      <c r="H20" s="181"/>
      <c r="I20" s="184"/>
      <c r="J20" s="181"/>
      <c r="K20" s="183"/>
      <c r="L20" s="181"/>
    </row>
    <row r="21" spans="2:12" x14ac:dyDescent="0.2">
      <c r="B21" s="142" t="s">
        <v>75</v>
      </c>
      <c r="C21" s="184">
        <v>651</v>
      </c>
      <c r="D21" s="181">
        <f>C21/$C$13*100</f>
        <v>6.4660309892729444</v>
      </c>
      <c r="E21" s="184">
        <v>1449</v>
      </c>
      <c r="F21" s="181">
        <f>E21/$E$13*100</f>
        <v>8.6886130599028597</v>
      </c>
      <c r="G21" s="184">
        <v>2867</v>
      </c>
      <c r="H21" s="181">
        <f>G21/$G$13*100</f>
        <v>11.307434431078683</v>
      </c>
      <c r="I21" s="184">
        <v>4361</v>
      </c>
      <c r="J21" s="181">
        <f>I21/$I$13*100</f>
        <v>11.176319835981548</v>
      </c>
      <c r="K21" s="183">
        <v>4990</v>
      </c>
      <c r="L21" s="181">
        <f>K21/$K$13*100</f>
        <v>9.0667926448143028</v>
      </c>
    </row>
    <row r="22" spans="2:12" x14ac:dyDescent="0.2">
      <c r="B22" s="142" t="s">
        <v>76</v>
      </c>
      <c r="C22" s="184">
        <v>621</v>
      </c>
      <c r="D22" s="181">
        <f>C22/$C$13*100</f>
        <v>6.1680572109654355</v>
      </c>
      <c r="E22" s="184">
        <v>1328</v>
      </c>
      <c r="F22" s="181">
        <f>E22/$E$13*100</f>
        <v>7.9630629010013791</v>
      </c>
      <c r="G22" s="184">
        <v>2711</v>
      </c>
      <c r="H22" s="181">
        <f>G22/$G$13*100</f>
        <v>10.692171169394598</v>
      </c>
      <c r="I22" s="184">
        <v>4895</v>
      </c>
      <c r="J22" s="181">
        <f>I22/$I$13*100</f>
        <v>12.544848795489493</v>
      </c>
      <c r="K22" s="183">
        <v>5862</v>
      </c>
      <c r="L22" s="181">
        <f>K22/$K$13*100</f>
        <v>10.651210117014317</v>
      </c>
    </row>
    <row r="23" spans="2:12" x14ac:dyDescent="0.2">
      <c r="B23" s="142" t="s">
        <v>77</v>
      </c>
      <c r="C23" s="184">
        <v>558</v>
      </c>
      <c r="D23" s="181">
        <f>C23/$C$13*100</f>
        <v>5.5423122765196657</v>
      </c>
      <c r="E23" s="184">
        <v>1055</v>
      </c>
      <c r="F23" s="181">
        <f>E23/$E$13*100</f>
        <v>6.3260778317443185</v>
      </c>
      <c r="G23" s="184">
        <v>2357</v>
      </c>
      <c r="H23" s="181">
        <f>G23/$G$13*100</f>
        <v>9.2959968448037866</v>
      </c>
      <c r="I23" s="184">
        <v>4543</v>
      </c>
      <c r="J23" s="181">
        <f>I23/$I$13*100</f>
        <v>11.642747309072272</v>
      </c>
      <c r="K23" s="183">
        <v>6322</v>
      </c>
      <c r="L23" s="181">
        <f>K23/$K$13*100</f>
        <v>11.487026673450105</v>
      </c>
    </row>
    <row r="24" spans="2:12" x14ac:dyDescent="0.2">
      <c r="B24" s="142" t="s">
        <v>78</v>
      </c>
      <c r="C24" s="184">
        <v>498</v>
      </c>
      <c r="D24" s="181">
        <f>C24/$C$13*100</f>
        <v>4.9463647199046488</v>
      </c>
      <c r="E24" s="184">
        <v>1031</v>
      </c>
      <c r="F24" s="181">
        <f>E24/$E$13*100</f>
        <v>6.1821670564250164</v>
      </c>
      <c r="G24" s="184">
        <v>1717</v>
      </c>
      <c r="H24" s="181">
        <f>G24/$G$13*100</f>
        <v>6.7718398737921515</v>
      </c>
      <c r="I24" s="184">
        <v>3585</v>
      </c>
      <c r="J24" s="181">
        <f>I24/$I$13*100</f>
        <v>9.1875961045617629</v>
      </c>
      <c r="K24" s="183">
        <v>5967</v>
      </c>
      <c r="L24" s="181">
        <f>K24/$K$13*100</f>
        <v>10.841994330983356</v>
      </c>
    </row>
    <row r="25" spans="2:12" x14ac:dyDescent="0.2">
      <c r="B25" s="142" t="s">
        <v>79</v>
      </c>
      <c r="C25" s="184">
        <v>402</v>
      </c>
      <c r="D25" s="181">
        <f>C25/$C$13*100</f>
        <v>3.9928486293206196</v>
      </c>
      <c r="E25" s="184">
        <v>846</v>
      </c>
      <c r="F25" s="181">
        <f>E25/$E$13*100</f>
        <v>5.0728548300053964</v>
      </c>
      <c r="G25" s="184">
        <v>1327</v>
      </c>
      <c r="H25" s="181">
        <f>G25/$G$13*100</f>
        <v>5.233681719581937</v>
      </c>
      <c r="I25" s="184">
        <v>2944</v>
      </c>
      <c r="J25" s="181">
        <f>I25/$I$13*100</f>
        <v>7.5448487954894921</v>
      </c>
      <c r="K25" s="183">
        <v>5016</v>
      </c>
      <c r="L25" s="181">
        <f>K25/$K$13*100</f>
        <v>9.1140344501780657</v>
      </c>
    </row>
    <row r="26" spans="2:12" x14ac:dyDescent="0.2">
      <c r="B26" s="142"/>
      <c r="C26" s="184"/>
      <c r="D26" s="181"/>
      <c r="E26" s="184"/>
      <c r="F26" s="181"/>
      <c r="G26" s="184"/>
      <c r="H26" s="181"/>
      <c r="I26" s="184"/>
      <c r="J26" s="181"/>
      <c r="K26" s="183"/>
      <c r="L26" s="181"/>
    </row>
    <row r="27" spans="2:12" x14ac:dyDescent="0.2">
      <c r="B27" s="142" t="s">
        <v>88</v>
      </c>
      <c r="C27" s="184">
        <v>390</v>
      </c>
      <c r="D27" s="181">
        <f>C27/$C$13*100</f>
        <v>3.8736591179976161</v>
      </c>
      <c r="E27" s="184">
        <v>758</v>
      </c>
      <c r="F27" s="181">
        <f>E27/$E$13*100</f>
        <v>4.5451819871679557</v>
      </c>
      <c r="G27" s="184">
        <v>1126</v>
      </c>
      <c r="H27" s="181">
        <f>G27/$G$13*100</f>
        <v>4.440938670873595</v>
      </c>
      <c r="I27" s="184">
        <v>2091</v>
      </c>
      <c r="J27" s="181">
        <f>I27/$I$13*100</f>
        <v>5.3587903639159409</v>
      </c>
      <c r="K27" s="183">
        <v>3784</v>
      </c>
      <c r="L27" s="181">
        <f>K27/$K$13*100</f>
        <v>6.8754996729413476</v>
      </c>
    </row>
    <row r="28" spans="2:12" x14ac:dyDescent="0.2">
      <c r="B28" s="142" t="s">
        <v>89</v>
      </c>
      <c r="C28" s="184">
        <v>372</v>
      </c>
      <c r="D28" s="181">
        <f>C28/$C$13*100</f>
        <v>3.6948748510131106</v>
      </c>
      <c r="E28" s="184">
        <v>584</v>
      </c>
      <c r="F28" s="181">
        <f>E28/$E$13*100</f>
        <v>3.5018288661030161</v>
      </c>
      <c r="G28" s="184">
        <v>878</v>
      </c>
      <c r="H28" s="181">
        <f>G28/$G$13*100</f>
        <v>3.4628278446065863</v>
      </c>
      <c r="I28" s="184">
        <v>1356</v>
      </c>
      <c r="J28" s="181">
        <f>I28/$I$13*100</f>
        <v>3.4751409533572533</v>
      </c>
      <c r="K28" s="183">
        <v>2657</v>
      </c>
      <c r="L28" s="181">
        <f>K28/$K$13*100</f>
        <v>4.8277491096736682</v>
      </c>
    </row>
    <row r="29" spans="2:12" x14ac:dyDescent="0.2">
      <c r="B29" s="142" t="s">
        <v>90</v>
      </c>
      <c r="C29" s="184">
        <v>316</v>
      </c>
      <c r="D29" s="181">
        <f>C29/$C$13*100</f>
        <v>3.1386571315057608</v>
      </c>
      <c r="E29" s="184">
        <v>476</v>
      </c>
      <c r="F29" s="181">
        <f>E29/$E$13*100</f>
        <v>2.8542303771661568</v>
      </c>
      <c r="G29" s="184">
        <v>686</v>
      </c>
      <c r="H29" s="181">
        <f>G29/$G$13*100</f>
        <v>2.7055807533030962</v>
      </c>
      <c r="I29" s="184">
        <v>1038</v>
      </c>
      <c r="J29" s="181">
        <f>I29/$I$13*100</f>
        <v>2.6601742696053305</v>
      </c>
      <c r="K29" s="183">
        <v>1727</v>
      </c>
      <c r="L29" s="181">
        <f>K29/$K$13*100</f>
        <v>3.137946071662185</v>
      </c>
    </row>
    <row r="30" spans="2:12" x14ac:dyDescent="0.2">
      <c r="B30" s="143" t="s">
        <v>91</v>
      </c>
      <c r="C30" s="184">
        <v>252</v>
      </c>
      <c r="D30" s="181">
        <f>C30/$C$13*100</f>
        <v>2.5029797377830754</v>
      </c>
      <c r="E30" s="184">
        <v>439</v>
      </c>
      <c r="F30" s="181">
        <f>E30/$E$13*100</f>
        <v>2.6323679318822331</v>
      </c>
      <c r="G30" s="184">
        <v>521</v>
      </c>
      <c r="H30" s="181">
        <f>G30/$G$13*100</f>
        <v>2.0548215342141591</v>
      </c>
      <c r="I30" s="184">
        <v>797</v>
      </c>
      <c r="J30" s="181">
        <f>I30/$I$13*100</f>
        <v>2.0425422860071758</v>
      </c>
      <c r="K30" s="183">
        <v>1076</v>
      </c>
      <c r="L30" s="181">
        <f>K30/$K$13*100</f>
        <v>1.9550839450541462</v>
      </c>
    </row>
    <row r="31" spans="2:12" x14ac:dyDescent="0.2">
      <c r="B31" s="143" t="s">
        <v>81</v>
      </c>
      <c r="C31" s="184">
        <v>205</v>
      </c>
      <c r="D31" s="181">
        <f>C31/$C$13*100</f>
        <v>2.036154151767978</v>
      </c>
      <c r="E31" s="184">
        <v>299</v>
      </c>
      <c r="F31" s="181">
        <f>E31/$E$13*100</f>
        <v>1.7928884091863044</v>
      </c>
      <c r="G31" s="184">
        <v>412</v>
      </c>
      <c r="H31" s="181">
        <f>G31/$G$13*100</f>
        <v>1.6249260500887399</v>
      </c>
      <c r="I31" s="184">
        <v>563</v>
      </c>
      <c r="J31" s="181">
        <f>I31/$I$13*100</f>
        <v>1.4428498206048179</v>
      </c>
      <c r="K31" s="183">
        <v>732</v>
      </c>
      <c r="L31" s="181">
        <f>K31/$K$13*100</f>
        <v>1.3300385202412965</v>
      </c>
    </row>
    <row r="32" spans="2:12" x14ac:dyDescent="0.2">
      <c r="B32" s="143"/>
      <c r="C32" s="184"/>
      <c r="D32" s="181"/>
      <c r="E32" s="184"/>
      <c r="F32" s="181"/>
      <c r="G32" s="184"/>
      <c r="H32" s="181"/>
      <c r="I32" s="184"/>
      <c r="J32" s="181"/>
      <c r="K32" s="183"/>
      <c r="L32" s="181"/>
    </row>
    <row r="33" spans="2:14" x14ac:dyDescent="0.2">
      <c r="B33" s="143" t="s">
        <v>82</v>
      </c>
      <c r="C33" s="184">
        <v>138</v>
      </c>
      <c r="D33" s="181">
        <f>C33/$C$13*100</f>
        <v>1.3706793802145412</v>
      </c>
      <c r="E33" s="184">
        <v>213</v>
      </c>
      <c r="F33" s="181">
        <f>E33/$E$13*100</f>
        <v>1.2772081309588057</v>
      </c>
      <c r="G33" s="184">
        <v>307</v>
      </c>
      <c r="H33" s="181">
        <f>G33/$G$13*100</f>
        <v>1.2108065470321436</v>
      </c>
      <c r="I33" s="184">
        <v>377</v>
      </c>
      <c r="J33" s="181">
        <f>I33/$I$13*100</f>
        <v>0.96617119425935416</v>
      </c>
      <c r="K33" s="183">
        <v>534</v>
      </c>
      <c r="L33" s="181">
        <f>K33/$K$13*100</f>
        <v>0.97027400247110973</v>
      </c>
    </row>
    <row r="34" spans="2:14" x14ac:dyDescent="0.2">
      <c r="B34" s="143" t="s">
        <v>83</v>
      </c>
      <c r="C34" s="184">
        <v>94</v>
      </c>
      <c r="D34" s="181">
        <f>C34/$C$13*100</f>
        <v>0.93365117203019465</v>
      </c>
      <c r="E34" s="184">
        <v>118</v>
      </c>
      <c r="F34" s="181">
        <f>E34/$E$13*100</f>
        <v>0.70756131198656835</v>
      </c>
      <c r="G34" s="184">
        <v>191</v>
      </c>
      <c r="H34" s="181">
        <f>G34/$G$13*100</f>
        <v>0.75330309603628476</v>
      </c>
      <c r="I34" s="184">
        <v>255</v>
      </c>
      <c r="J34" s="181">
        <f>I34/$I$13*100</f>
        <v>0.65351101998974881</v>
      </c>
      <c r="K34" s="183">
        <v>365</v>
      </c>
      <c r="L34" s="181">
        <f>K34/$K$13*100</f>
        <v>0.66320226760665746</v>
      </c>
    </row>
    <row r="35" spans="2:14" x14ac:dyDescent="0.2">
      <c r="B35" s="143" t="s">
        <v>84</v>
      </c>
      <c r="C35" s="184">
        <v>69</v>
      </c>
      <c r="D35" s="181">
        <f>C35/$C$13*100</f>
        <v>0.68533969010727058</v>
      </c>
      <c r="E35" s="184">
        <v>94</v>
      </c>
      <c r="F35" s="181">
        <f>E35/$E$13*100</f>
        <v>0.56365053666726628</v>
      </c>
      <c r="G35" s="184">
        <v>170</v>
      </c>
      <c r="H35" s="181">
        <f>G35/$G$13*100</f>
        <v>0.67047919542496548</v>
      </c>
      <c r="I35" s="184">
        <v>202</v>
      </c>
      <c r="J35" s="181">
        <f>I35/$I$13*100</f>
        <v>0.5176832393644285</v>
      </c>
      <c r="K35" s="183">
        <v>278</v>
      </c>
      <c r="L35" s="181">
        <f>K35/$K$13*100</f>
        <v>0.50512391888945418</v>
      </c>
    </row>
    <row r="36" spans="2:14" x14ac:dyDescent="0.2">
      <c r="B36" s="144" t="s">
        <v>92</v>
      </c>
      <c r="C36" s="185" t="s">
        <v>73</v>
      </c>
      <c r="D36" s="186" t="s">
        <v>73</v>
      </c>
      <c r="E36" s="185" t="s">
        <v>73</v>
      </c>
      <c r="F36" s="186" t="s">
        <v>73</v>
      </c>
      <c r="G36" s="185" t="s">
        <v>73</v>
      </c>
      <c r="H36" s="186" t="s">
        <v>73</v>
      </c>
      <c r="I36" s="187">
        <v>70</v>
      </c>
      <c r="J36" s="186">
        <f>I36/$I$13*100</f>
        <v>0.17939518195797027</v>
      </c>
      <c r="K36" s="185" t="s">
        <v>73</v>
      </c>
      <c r="L36" s="186">
        <f>-K41</f>
        <v>0</v>
      </c>
    </row>
    <row r="38" spans="2:14" x14ac:dyDescent="0.2">
      <c r="B38" s="44" t="s">
        <v>39</v>
      </c>
      <c r="C38" s="188"/>
      <c r="D38" s="188"/>
      <c r="E38" s="189"/>
      <c r="F38" s="189"/>
      <c r="G38" s="190"/>
      <c r="H38" s="190"/>
      <c r="I38" s="188"/>
      <c r="J38" s="188"/>
      <c r="K38" s="188"/>
      <c r="L38" s="188"/>
      <c r="M38" s="188"/>
      <c r="N38" s="188"/>
    </row>
    <row r="46" spans="2:14" x14ac:dyDescent="0.2"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</row>
    <row r="47" spans="2:14" x14ac:dyDescent="0.2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</row>
  </sheetData>
  <mergeCells count="6">
    <mergeCell ref="C8:L8"/>
    <mergeCell ref="B10:B11"/>
    <mergeCell ref="C10:D10"/>
    <mergeCell ref="E10:F10"/>
    <mergeCell ref="G10:H10"/>
    <mergeCell ref="K10:L10"/>
  </mergeCells>
  <pageMargins left="0.7" right="0.7" top="0.75" bottom="0.75" header="0.3" footer="0.3"/>
  <pageSetup scale="85" orientation="portrait" r:id="rId1"/>
  <ignoredErrors>
    <ignoredError sqref="D13:L1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843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409575</xdr:colOff>
                <xdr:row>4</xdr:row>
                <xdr:rowOff>57150</xdr:rowOff>
              </to>
            </anchor>
          </objectPr>
        </oleObject>
      </mc:Choice>
      <mc:Fallback>
        <oleObject progId="MSPhotoEd.3" shapeId="18433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54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2" width="9.140625" style="23"/>
    <col min="3" max="3" width="6.42578125" style="23" customWidth="1"/>
    <col min="4" max="6" width="10.28515625" style="23" customWidth="1"/>
    <col min="7" max="10" width="9.42578125" style="23" customWidth="1"/>
    <col min="11" max="11" width="9.42578125" style="51" bestFit="1" customWidth="1"/>
    <col min="12" max="12" width="11.140625" style="23" customWidth="1"/>
    <col min="13" max="16384" width="9.140625" style="23"/>
  </cols>
  <sheetData>
    <row r="3" spans="2:14" x14ac:dyDescent="0.2">
      <c r="I3" s="21"/>
      <c r="J3" s="49" t="s">
        <v>200</v>
      </c>
      <c r="K3" s="32"/>
      <c r="N3" s="49"/>
    </row>
    <row r="4" spans="2:14" ht="9" customHeight="1" x14ac:dyDescent="0.2"/>
    <row r="8" spans="2:14" ht="25.5" customHeight="1" x14ac:dyDescent="0.25">
      <c r="B8" s="200">
        <v>1.1000000000000001</v>
      </c>
      <c r="C8" s="333" t="s">
        <v>102</v>
      </c>
      <c r="D8" s="333"/>
      <c r="E8" s="333"/>
      <c r="F8" s="333"/>
      <c r="G8" s="333"/>
      <c r="H8" s="333"/>
      <c r="I8" s="333"/>
      <c r="J8" s="333"/>
      <c r="K8" s="20"/>
      <c r="L8" s="20"/>
      <c r="M8" s="24"/>
    </row>
    <row r="10" spans="2:14" ht="25.5" customHeight="1" x14ac:dyDescent="0.2">
      <c r="B10" s="334" t="s">
        <v>0</v>
      </c>
      <c r="C10" s="335"/>
      <c r="D10" s="337">
        <v>1989</v>
      </c>
      <c r="E10" s="337">
        <v>1999</v>
      </c>
      <c r="F10" s="339">
        <v>2010</v>
      </c>
      <c r="G10" s="341" t="s">
        <v>41</v>
      </c>
      <c r="H10" s="342"/>
      <c r="I10" s="341" t="s">
        <v>40</v>
      </c>
      <c r="J10" s="343"/>
    </row>
    <row r="11" spans="2:14" x14ac:dyDescent="0.2">
      <c r="B11" s="336"/>
      <c r="C11" s="336"/>
      <c r="D11" s="338"/>
      <c r="E11" s="338"/>
      <c r="F11" s="340"/>
      <c r="G11" s="191" t="s">
        <v>120</v>
      </c>
      <c r="H11" s="192" t="s">
        <v>121</v>
      </c>
      <c r="I11" s="191" t="s">
        <v>120</v>
      </c>
      <c r="J11" s="192" t="s">
        <v>121</v>
      </c>
    </row>
    <row r="12" spans="2:14" x14ac:dyDescent="0.2">
      <c r="B12" s="51"/>
      <c r="C12" s="51"/>
      <c r="D12" s="51"/>
      <c r="E12" s="51"/>
      <c r="F12" s="51"/>
      <c r="G12" s="193"/>
      <c r="H12" s="51"/>
      <c r="I12" s="193"/>
      <c r="J12" s="194"/>
    </row>
    <row r="13" spans="2:14" x14ac:dyDescent="0.2">
      <c r="B13" s="29" t="s">
        <v>21</v>
      </c>
      <c r="C13" s="51"/>
      <c r="D13" s="35">
        <v>25355</v>
      </c>
      <c r="E13" s="35">
        <v>39020</v>
      </c>
      <c r="F13" s="35">
        <f>SUM(F15:F25)</f>
        <v>55036</v>
      </c>
      <c r="G13" s="195">
        <v>53.894695326365614</v>
      </c>
      <c r="H13" s="36">
        <f>(F13/E13-1)*100</f>
        <v>41.045617631983603</v>
      </c>
      <c r="I13" s="195">
        <f>((E13/D13)^(1/10)-1)*100</f>
        <v>4.4052565819573397</v>
      </c>
      <c r="J13" s="196">
        <f>((F13/E13)^(1/11)-1)*100</f>
        <v>3.1758713185661369</v>
      </c>
    </row>
    <row r="14" spans="2:14" x14ac:dyDescent="0.2">
      <c r="B14" s="51"/>
      <c r="C14" s="51"/>
      <c r="D14" s="35"/>
      <c r="E14" s="35"/>
      <c r="F14" s="51"/>
      <c r="G14" s="195"/>
      <c r="H14" s="36"/>
      <c r="I14" s="195"/>
      <c r="J14" s="196"/>
    </row>
    <row r="15" spans="2:14" x14ac:dyDescent="0.2">
      <c r="B15" s="29" t="s">
        <v>6</v>
      </c>
      <c r="C15" s="51"/>
      <c r="D15" s="35">
        <v>12921</v>
      </c>
      <c r="E15" s="35">
        <v>20626</v>
      </c>
      <c r="F15" s="35">
        <v>28089</v>
      </c>
      <c r="G15" s="195">
        <v>59.631607460722847</v>
      </c>
      <c r="H15" s="36">
        <f>(F15/E15-1)*100</f>
        <v>36.18248812178804</v>
      </c>
      <c r="I15" s="195">
        <f>((E15/D15)^(1/10)-1)*100</f>
        <v>4.7880813772801067</v>
      </c>
      <c r="J15" s="196">
        <f t="shared" ref="J15:J25" si="0">((F15/E15)^(1/11)-1)*100</f>
        <v>2.8472875400996633</v>
      </c>
    </row>
    <row r="16" spans="2:14" x14ac:dyDescent="0.2">
      <c r="B16" s="51"/>
      <c r="C16" s="51"/>
      <c r="D16" s="35"/>
      <c r="E16" s="35"/>
      <c r="F16" s="51"/>
      <c r="G16" s="195"/>
      <c r="H16" s="36"/>
      <c r="I16" s="195"/>
      <c r="J16" s="196"/>
    </row>
    <row r="17" spans="2:10" x14ac:dyDescent="0.2">
      <c r="B17" s="29" t="s">
        <v>7</v>
      </c>
      <c r="C17" s="51"/>
      <c r="D17" s="35">
        <v>5632</v>
      </c>
      <c r="E17" s="35">
        <v>8243</v>
      </c>
      <c r="F17" s="35">
        <v>11222</v>
      </c>
      <c r="G17" s="195">
        <v>46.360085227272727</v>
      </c>
      <c r="H17" s="36">
        <f>(F17/E17-1)*100</f>
        <v>36.1397549435885</v>
      </c>
      <c r="I17" s="195">
        <f>((E17/D17)^(1/10)-1)*100</f>
        <v>3.8824695520852659</v>
      </c>
      <c r="J17" s="196">
        <f t="shared" si="0"/>
        <v>2.8443532297928176</v>
      </c>
    </row>
    <row r="18" spans="2:10" x14ac:dyDescent="0.2">
      <c r="B18" s="51"/>
      <c r="C18" s="51"/>
      <c r="D18" s="35"/>
      <c r="E18" s="35"/>
      <c r="F18" s="35"/>
      <c r="G18" s="195"/>
      <c r="H18" s="36"/>
      <c r="I18" s="195"/>
      <c r="J18" s="196"/>
    </row>
    <row r="19" spans="2:10" x14ac:dyDescent="0.2">
      <c r="B19" s="29" t="s">
        <v>8</v>
      </c>
      <c r="C19" s="51"/>
      <c r="D19" s="35">
        <v>3407</v>
      </c>
      <c r="E19" s="35">
        <v>5764</v>
      </c>
      <c r="F19" s="35">
        <v>10543</v>
      </c>
      <c r="G19" s="195">
        <v>69.181097739947162</v>
      </c>
      <c r="H19" s="36">
        <f>(F19/E19-1)*100</f>
        <v>82.911172796668978</v>
      </c>
      <c r="I19" s="195">
        <f>((E19/D19)^(1/10)-1)*100</f>
        <v>5.3986829115607371</v>
      </c>
      <c r="J19" s="196">
        <f t="shared" si="0"/>
        <v>5.6428286795596527</v>
      </c>
    </row>
    <row r="20" spans="2:10" x14ac:dyDescent="0.2">
      <c r="B20" s="51"/>
      <c r="C20" s="51"/>
      <c r="D20" s="35"/>
      <c r="E20" s="35"/>
      <c r="F20" s="35"/>
      <c r="G20" s="195"/>
      <c r="H20" s="36"/>
      <c r="I20" s="195"/>
      <c r="J20" s="196"/>
    </row>
    <row r="21" spans="2:10" x14ac:dyDescent="0.2">
      <c r="B21" s="29" t="s">
        <v>9</v>
      </c>
      <c r="C21" s="51"/>
      <c r="D21" s="35">
        <v>1064</v>
      </c>
      <c r="E21" s="35">
        <v>1371</v>
      </c>
      <c r="F21" s="35">
        <v>1407</v>
      </c>
      <c r="G21" s="195">
        <v>28.853383458646608</v>
      </c>
      <c r="H21" s="36">
        <f>(F21/E21-1)*100</f>
        <v>2.6258205689277947</v>
      </c>
      <c r="I21" s="195">
        <f>((E21/D21)^(1/10)-1)*100</f>
        <v>2.5674557452516789</v>
      </c>
      <c r="J21" s="196">
        <f t="shared" si="0"/>
        <v>0.23590853233723674</v>
      </c>
    </row>
    <row r="22" spans="2:10" x14ac:dyDescent="0.2">
      <c r="B22" s="51"/>
      <c r="C22" s="51"/>
      <c r="D22" s="35"/>
      <c r="E22" s="35"/>
      <c r="F22" s="35"/>
      <c r="G22" s="195"/>
      <c r="H22" s="36"/>
      <c r="I22" s="195"/>
      <c r="J22" s="196"/>
    </row>
    <row r="23" spans="2:10" x14ac:dyDescent="0.2">
      <c r="B23" s="29" t="s">
        <v>10</v>
      </c>
      <c r="C23" s="51"/>
      <c r="D23" s="35">
        <v>857</v>
      </c>
      <c r="E23" s="35">
        <v>1079</v>
      </c>
      <c r="F23" s="35">
        <v>1479</v>
      </c>
      <c r="G23" s="195">
        <v>25.904317386231046</v>
      </c>
      <c r="H23" s="36">
        <f>(F23/E23-1)*100</f>
        <v>37.071362372567187</v>
      </c>
      <c r="I23" s="195">
        <f>((E23/D23)^(1/10)-1)*100</f>
        <v>2.3302563938117027</v>
      </c>
      <c r="J23" s="196">
        <f t="shared" si="0"/>
        <v>2.9081338375659183</v>
      </c>
    </row>
    <row r="24" spans="2:10" x14ac:dyDescent="0.2">
      <c r="B24" s="51"/>
      <c r="C24" s="51"/>
      <c r="D24" s="35"/>
      <c r="E24" s="35"/>
      <c r="F24" s="35"/>
      <c r="G24" s="195"/>
      <c r="H24" s="36"/>
      <c r="I24" s="195"/>
      <c r="J24" s="196"/>
    </row>
    <row r="25" spans="2:10" x14ac:dyDescent="0.2">
      <c r="B25" s="29" t="s">
        <v>11</v>
      </c>
      <c r="C25" s="51"/>
      <c r="D25" s="35">
        <v>1474</v>
      </c>
      <c r="E25" s="35">
        <v>1937</v>
      </c>
      <c r="F25" s="35">
        <v>2296</v>
      </c>
      <c r="G25" s="195">
        <v>31.411126187245596</v>
      </c>
      <c r="H25" s="36">
        <f>(F25/E25-1)*100</f>
        <v>18.53381517811048</v>
      </c>
      <c r="I25" s="195">
        <f>((E25/D25)^(1/10)-1)*100</f>
        <v>2.7692562990437875</v>
      </c>
      <c r="J25" s="196">
        <f t="shared" si="0"/>
        <v>1.5577178311830808</v>
      </c>
    </row>
    <row r="26" spans="2:10" x14ac:dyDescent="0.2">
      <c r="B26" s="94"/>
      <c r="C26" s="94"/>
      <c r="D26" s="94"/>
      <c r="E26" s="94"/>
      <c r="F26" s="94"/>
      <c r="G26" s="197"/>
      <c r="H26" s="94"/>
      <c r="I26" s="197"/>
      <c r="J26" s="198"/>
    </row>
    <row r="27" spans="2:10" x14ac:dyDescent="0.2">
      <c r="B27" s="51"/>
      <c r="C27" s="51"/>
      <c r="D27" s="51"/>
      <c r="E27" s="51"/>
      <c r="F27" s="51"/>
      <c r="G27" s="51"/>
      <c r="H27" s="51"/>
      <c r="I27" s="51"/>
      <c r="J27" s="51"/>
    </row>
    <row r="28" spans="2:10" x14ac:dyDescent="0.2">
      <c r="B28" s="80" t="s">
        <v>42</v>
      </c>
    </row>
    <row r="29" spans="2:10" x14ac:dyDescent="0.2">
      <c r="B29" s="23" t="s">
        <v>43</v>
      </c>
    </row>
    <row r="30" spans="2:10" x14ac:dyDescent="0.2">
      <c r="B30" s="137"/>
    </row>
    <row r="31" spans="2:10" x14ac:dyDescent="0.2">
      <c r="B31" s="44" t="s">
        <v>39</v>
      </c>
    </row>
    <row r="51" spans="1:14" x14ac:dyDescent="0.2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99"/>
      <c r="L51" s="160"/>
    </row>
    <row r="52" spans="1:14" x14ac:dyDescent="0.2"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</row>
    <row r="54" spans="1:14" ht="12.75" customHeight="1" x14ac:dyDescent="0.2">
      <c r="M54" s="160"/>
      <c r="N54" s="160"/>
    </row>
  </sheetData>
  <mergeCells count="7">
    <mergeCell ref="C8:J8"/>
    <mergeCell ref="B10:C11"/>
    <mergeCell ref="D10:D11"/>
    <mergeCell ref="E10:E11"/>
    <mergeCell ref="F10:F11"/>
    <mergeCell ref="G10:H10"/>
    <mergeCell ref="I10:J10"/>
  </mergeCells>
  <pageMargins left="0.7" right="0.7" top="0.75" bottom="0.75" header="0.3" footer="0.3"/>
  <pageSetup scale="77" orientation="portrait" r:id="rId1"/>
  <colBreaks count="1" manualBreakCount="1">
    <brk id="12" max="52" man="1"/>
  </colBreaks>
  <drawing r:id="rId2"/>
  <legacyDrawing r:id="rId3"/>
  <oleObjects>
    <mc:AlternateContent xmlns:mc="http://schemas.openxmlformats.org/markup-compatibility/2006">
      <mc:Choice Requires="x14">
        <oleObject progId="MSPhotoEd.3" shapeId="7171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28575</xdr:rowOff>
              </from>
              <to>
                <xdr:col>1</xdr:col>
                <xdr:colOff>419100</xdr:colOff>
                <xdr:row>4</xdr:row>
                <xdr:rowOff>19050</xdr:rowOff>
              </to>
            </anchor>
          </objectPr>
        </oleObject>
      </mc:Choice>
      <mc:Fallback>
        <oleObject progId="MSPhotoEd.3" shapeId="717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51"/>
  <sheetViews>
    <sheetView zoomScaleNormal="100" zoomScaleSheetLayoutView="100" workbookViewId="0">
      <selection activeCell="E9" sqref="E9"/>
    </sheetView>
  </sheetViews>
  <sheetFormatPr defaultRowHeight="12.75" x14ac:dyDescent="0.2"/>
  <cols>
    <col min="1" max="1" width="3.28515625" style="23" customWidth="1"/>
    <col min="2" max="2" width="13.28515625" style="23" customWidth="1"/>
    <col min="3" max="3" width="9.42578125" style="23" bestFit="1" customWidth="1"/>
    <col min="4" max="4" width="10.85546875" style="23" bestFit="1" customWidth="1"/>
    <col min="5" max="5" width="7.5703125" style="23" bestFit="1" customWidth="1"/>
    <col min="6" max="6" width="10.85546875" style="23" bestFit="1" customWidth="1"/>
    <col min="7" max="7" width="7.5703125" style="23" bestFit="1" customWidth="1"/>
    <col min="8" max="8" width="10.85546875" style="23" bestFit="1" customWidth="1"/>
    <col min="9" max="9" width="7.5703125" style="23" bestFit="1" customWidth="1"/>
    <col min="10" max="10" width="5" style="23" customWidth="1"/>
    <col min="11" max="16384" width="9.140625" style="23"/>
  </cols>
  <sheetData>
    <row r="3" spans="1:18" x14ac:dyDescent="0.2">
      <c r="H3" s="21"/>
      <c r="I3" s="21"/>
      <c r="J3" s="49" t="s">
        <v>200</v>
      </c>
      <c r="L3" s="49"/>
    </row>
    <row r="4" spans="1:18" ht="16.5" customHeight="1" x14ac:dyDescent="0.2"/>
    <row r="8" spans="1:18" x14ac:dyDescent="0.2">
      <c r="B8" s="201">
        <v>1.1100000000000001</v>
      </c>
      <c r="C8" s="303" t="s">
        <v>94</v>
      </c>
      <c r="D8" s="303"/>
      <c r="E8" s="303"/>
      <c r="F8" s="303"/>
      <c r="G8" s="303"/>
      <c r="H8" s="303"/>
      <c r="I8" s="303"/>
      <c r="J8" s="24"/>
      <c r="K8" s="24"/>
      <c r="L8" s="24"/>
      <c r="M8" s="24"/>
      <c r="N8" s="24"/>
      <c r="O8" s="24"/>
      <c r="P8" s="24"/>
      <c r="Q8" s="24"/>
      <c r="R8" s="24"/>
    </row>
    <row r="9" spans="1:18" x14ac:dyDescent="0.2">
      <c r="J9" s="51"/>
    </row>
    <row r="10" spans="1:18" x14ac:dyDescent="0.2">
      <c r="A10" s="51"/>
      <c r="G10" s="94"/>
      <c r="H10" s="51"/>
      <c r="I10" s="51"/>
      <c r="J10" s="51"/>
    </row>
    <row r="11" spans="1:18" x14ac:dyDescent="0.2">
      <c r="A11" s="51"/>
      <c r="B11" s="25"/>
      <c r="C11" s="202" t="s">
        <v>44</v>
      </c>
      <c r="D11" s="203">
        <v>1989</v>
      </c>
      <c r="E11" s="203"/>
      <c r="F11" s="74">
        <v>1999</v>
      </c>
      <c r="G11" s="204"/>
      <c r="H11" s="74">
        <v>2010</v>
      </c>
      <c r="I11" s="205"/>
      <c r="J11" s="51"/>
    </row>
    <row r="12" spans="1:18" x14ac:dyDescent="0.2">
      <c r="A12" s="51"/>
      <c r="B12" s="26" t="s">
        <v>45</v>
      </c>
      <c r="C12" s="206" t="s">
        <v>46</v>
      </c>
      <c r="D12" s="207" t="s">
        <v>47</v>
      </c>
      <c r="E12" s="208" t="s">
        <v>48</v>
      </c>
      <c r="F12" s="156" t="s">
        <v>47</v>
      </c>
      <c r="G12" s="208" t="s">
        <v>48</v>
      </c>
      <c r="H12" s="156" t="s">
        <v>47</v>
      </c>
      <c r="I12" s="156" t="s">
        <v>48</v>
      </c>
      <c r="J12" s="51"/>
    </row>
    <row r="13" spans="1:18" x14ac:dyDescent="0.2">
      <c r="A13" s="51"/>
      <c r="B13" s="29"/>
      <c r="C13" s="209"/>
      <c r="D13" s="210"/>
      <c r="E13" s="211"/>
      <c r="F13" s="97"/>
      <c r="G13" s="211"/>
      <c r="H13" s="212"/>
      <c r="I13" s="213"/>
      <c r="J13" s="51"/>
    </row>
    <row r="14" spans="1:18" x14ac:dyDescent="0.2">
      <c r="A14" s="51"/>
      <c r="B14" s="29" t="s">
        <v>1</v>
      </c>
      <c r="C14" s="214">
        <v>102</v>
      </c>
      <c r="D14" s="33">
        <v>25355</v>
      </c>
      <c r="E14" s="33">
        <f>D14/C14</f>
        <v>248.57843137254903</v>
      </c>
      <c r="F14" s="215">
        <v>39410</v>
      </c>
      <c r="G14" s="216">
        <f>F14/C14</f>
        <v>386.37254901960785</v>
      </c>
      <c r="H14" s="217">
        <v>55036</v>
      </c>
      <c r="I14" s="56">
        <f>H14/C14</f>
        <v>539.56862745098044</v>
      </c>
      <c r="J14" s="51"/>
    </row>
    <row r="15" spans="1:18" x14ac:dyDescent="0.2">
      <c r="A15" s="51"/>
      <c r="B15" s="51"/>
      <c r="C15" s="193"/>
      <c r="D15" s="194"/>
      <c r="E15" s="218"/>
      <c r="F15" s="51"/>
      <c r="G15" s="218"/>
      <c r="H15" s="219"/>
      <c r="I15" s="56"/>
      <c r="J15" s="51"/>
    </row>
    <row r="16" spans="1:18" x14ac:dyDescent="0.2">
      <c r="A16" s="51"/>
      <c r="B16" s="51" t="s">
        <v>49</v>
      </c>
      <c r="C16" s="214">
        <v>76</v>
      </c>
      <c r="D16" s="220">
        <v>23881</v>
      </c>
      <c r="E16" s="221">
        <f>+D16/C16</f>
        <v>314.2236842105263</v>
      </c>
      <c r="F16" s="33">
        <v>37473</v>
      </c>
      <c r="G16" s="216">
        <f>+F16/C16</f>
        <v>493.06578947368422</v>
      </c>
      <c r="H16" s="219">
        <v>52740</v>
      </c>
      <c r="I16" s="56">
        <f>H16/C16</f>
        <v>693.9473684210526</v>
      </c>
      <c r="J16" s="51"/>
    </row>
    <row r="17" spans="1:10" x14ac:dyDescent="0.2">
      <c r="A17" s="51"/>
      <c r="B17" s="51" t="s">
        <v>50</v>
      </c>
      <c r="C17" s="214">
        <v>15</v>
      </c>
      <c r="D17" s="220">
        <v>1441</v>
      </c>
      <c r="E17" s="221">
        <f>+D17/C17</f>
        <v>96.066666666666663</v>
      </c>
      <c r="F17" s="33">
        <v>1822</v>
      </c>
      <c r="G17" s="216">
        <f>+F17/C17</f>
        <v>121.46666666666667</v>
      </c>
      <c r="H17" s="219">
        <v>2098</v>
      </c>
      <c r="I17" s="56">
        <f>H17/C17</f>
        <v>139.86666666666667</v>
      </c>
      <c r="J17" s="51"/>
    </row>
    <row r="18" spans="1:10" x14ac:dyDescent="0.2">
      <c r="A18" s="51"/>
      <c r="B18" s="51" t="s">
        <v>51</v>
      </c>
      <c r="C18" s="214">
        <v>11</v>
      </c>
      <c r="D18" s="220">
        <v>33</v>
      </c>
      <c r="E18" s="221">
        <f>+D18/C18</f>
        <v>3</v>
      </c>
      <c r="F18" s="33">
        <v>115</v>
      </c>
      <c r="G18" s="216">
        <f>+F18/C18</f>
        <v>10.454545454545455</v>
      </c>
      <c r="H18" s="219">
        <v>198</v>
      </c>
      <c r="I18" s="56">
        <f>H18/C18</f>
        <v>18</v>
      </c>
      <c r="J18" s="51"/>
    </row>
    <row r="19" spans="1:10" x14ac:dyDescent="0.2">
      <c r="A19" s="51"/>
      <c r="B19" s="94"/>
      <c r="C19" s="222"/>
      <c r="D19" s="223"/>
      <c r="E19" s="224"/>
      <c r="F19" s="94"/>
      <c r="G19" s="225"/>
      <c r="H19" s="226"/>
      <c r="I19" s="227"/>
      <c r="J19" s="51"/>
    </row>
    <row r="20" spans="1:10" x14ac:dyDescent="0.2">
      <c r="A20" s="51"/>
      <c r="B20" s="51"/>
      <c r="C20" s="228"/>
      <c r="D20" s="228"/>
      <c r="E20" s="228"/>
      <c r="F20" s="228"/>
      <c r="G20" s="228"/>
      <c r="H20" s="51"/>
      <c r="I20" s="51"/>
      <c r="J20" s="51"/>
    </row>
    <row r="21" spans="1:10" x14ac:dyDescent="0.2">
      <c r="B21" s="80" t="s">
        <v>42</v>
      </c>
      <c r="J21" s="51"/>
    </row>
    <row r="22" spans="1:10" x14ac:dyDescent="0.2">
      <c r="B22" s="21" t="s">
        <v>111</v>
      </c>
    </row>
    <row r="23" spans="1:10" x14ac:dyDescent="0.2">
      <c r="B23" s="21"/>
    </row>
    <row r="24" spans="1:10" x14ac:dyDescent="0.2">
      <c r="B24" s="44" t="s">
        <v>39</v>
      </c>
    </row>
    <row r="50" spans="1:11" s="20" customFormat="1" ht="12.7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2">
      <c r="A51" s="92"/>
      <c r="B51" s="92"/>
      <c r="C51" s="92"/>
      <c r="D51" s="92"/>
      <c r="E51" s="92"/>
      <c r="F51" s="92"/>
      <c r="G51" s="92"/>
      <c r="H51" s="92"/>
      <c r="I51" s="92"/>
      <c r="J51" s="92"/>
    </row>
  </sheetData>
  <mergeCells count="1">
    <mergeCell ref="C8:I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8194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0</xdr:rowOff>
              </from>
              <to>
                <xdr:col>1</xdr:col>
                <xdr:colOff>514350</xdr:colOff>
                <xdr:row>3</xdr:row>
                <xdr:rowOff>85725</xdr:rowOff>
              </to>
            </anchor>
          </objectPr>
        </oleObject>
      </mc:Choice>
      <mc:Fallback>
        <oleObject progId="MSPhotoEd.3" shapeId="8194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zoomScaleNormal="100" zoomScaleSheetLayoutView="100" workbookViewId="0">
      <selection activeCell="N29" sqref="N29"/>
    </sheetView>
  </sheetViews>
  <sheetFormatPr defaultRowHeight="15" x14ac:dyDescent="0.25"/>
  <cols>
    <col min="1" max="1" width="9.140625" style="20"/>
    <col min="2" max="2" width="15.28515625" style="20" customWidth="1"/>
    <col min="3" max="7" width="10.5703125" style="20" customWidth="1"/>
    <col min="8" max="8" width="9.85546875" style="20" customWidth="1"/>
    <col min="9" max="16384" width="9.140625" style="20"/>
  </cols>
  <sheetData>
    <row r="1" spans="2:11" s="23" customFormat="1" ht="12.75" x14ac:dyDescent="0.2"/>
    <row r="2" spans="2:11" s="23" customFormat="1" ht="12.75" x14ac:dyDescent="0.2"/>
    <row r="3" spans="2:11" s="23" customFormat="1" ht="12.75" x14ac:dyDescent="0.2">
      <c r="G3" s="21"/>
      <c r="H3" s="49" t="s">
        <v>200</v>
      </c>
      <c r="K3" s="49"/>
    </row>
    <row r="4" spans="2:11" s="23" customFormat="1" ht="9" customHeight="1" x14ac:dyDescent="0.2"/>
    <row r="8" spans="2:11" x14ac:dyDescent="0.25">
      <c r="B8" s="50">
        <v>1.1200000000000001</v>
      </c>
      <c r="C8" s="303" t="s">
        <v>131</v>
      </c>
      <c r="D8" s="303"/>
      <c r="E8" s="303"/>
      <c r="F8" s="303"/>
      <c r="G8" s="303"/>
      <c r="H8" s="24"/>
      <c r="I8" s="145"/>
    </row>
    <row r="9" spans="2:11" x14ac:dyDescent="0.25">
      <c r="B9" s="156"/>
      <c r="C9" s="156"/>
      <c r="D9" s="156"/>
      <c r="E9" s="156"/>
      <c r="F9" s="156"/>
      <c r="G9" s="156"/>
      <c r="H9" s="97"/>
      <c r="I9" s="51"/>
    </row>
    <row r="10" spans="2:11" x14ac:dyDescent="0.25">
      <c r="B10" s="26" t="s">
        <v>52</v>
      </c>
      <c r="C10" s="26">
        <v>1970</v>
      </c>
      <c r="D10" s="26">
        <v>1979</v>
      </c>
      <c r="E10" s="26">
        <v>1989</v>
      </c>
      <c r="F10" s="26">
        <v>1999</v>
      </c>
      <c r="G10" s="46">
        <v>2010</v>
      </c>
      <c r="H10" s="29"/>
      <c r="I10" s="51"/>
    </row>
    <row r="11" spans="2:11" x14ac:dyDescent="0.25">
      <c r="B11" s="80"/>
      <c r="C11" s="188"/>
      <c r="D11" s="188"/>
      <c r="E11" s="188"/>
      <c r="F11" s="188"/>
      <c r="G11" s="23"/>
      <c r="H11" s="23"/>
      <c r="I11" s="51"/>
    </row>
    <row r="12" spans="2:11" x14ac:dyDescent="0.25">
      <c r="B12" s="51" t="s">
        <v>53</v>
      </c>
      <c r="C12" s="229">
        <v>3882</v>
      </c>
      <c r="D12" s="229">
        <v>4854</v>
      </c>
      <c r="E12" s="229">
        <v>5758</v>
      </c>
      <c r="F12" s="229">
        <v>7600</v>
      </c>
      <c r="G12" s="229">
        <v>9968</v>
      </c>
      <c r="H12" s="229"/>
      <c r="I12" s="51"/>
    </row>
    <row r="13" spans="2:11" x14ac:dyDescent="0.25">
      <c r="B13" s="51"/>
      <c r="C13" s="229"/>
      <c r="D13" s="229"/>
      <c r="E13" s="229"/>
      <c r="F13" s="229"/>
      <c r="G13" s="229"/>
      <c r="H13" s="229"/>
      <c r="I13" s="51"/>
    </row>
    <row r="14" spans="2:11" x14ac:dyDescent="0.25">
      <c r="B14" s="51" t="s">
        <v>54</v>
      </c>
      <c r="C14" s="229">
        <v>5428</v>
      </c>
      <c r="D14" s="229">
        <v>10660</v>
      </c>
      <c r="E14" s="229">
        <v>17996</v>
      </c>
      <c r="F14" s="229">
        <v>29156</v>
      </c>
      <c r="G14" s="229">
        <v>42082</v>
      </c>
      <c r="H14" s="229"/>
      <c r="I14" s="51"/>
    </row>
    <row r="15" spans="2:11" x14ac:dyDescent="0.25">
      <c r="B15" s="51"/>
      <c r="C15" s="229"/>
      <c r="D15" s="229"/>
      <c r="E15" s="229"/>
      <c r="F15" s="229"/>
      <c r="G15" s="229"/>
      <c r="H15" s="229"/>
      <c r="I15" s="23"/>
    </row>
    <row r="16" spans="2:11" x14ac:dyDescent="0.25">
      <c r="B16" s="32" t="s">
        <v>20</v>
      </c>
      <c r="C16" s="229">
        <v>758</v>
      </c>
      <c r="D16" s="229">
        <v>1163</v>
      </c>
      <c r="E16" s="229">
        <v>1601</v>
      </c>
      <c r="F16" s="229">
        <v>2264</v>
      </c>
      <c r="G16" s="229">
        <v>2985</v>
      </c>
      <c r="H16" s="229"/>
      <c r="I16" s="23"/>
    </row>
    <row r="17" spans="2:10" x14ac:dyDescent="0.25">
      <c r="B17" s="51"/>
      <c r="C17" s="229"/>
      <c r="D17" s="229"/>
      <c r="E17" s="229"/>
      <c r="F17" s="229"/>
      <c r="G17" s="23"/>
      <c r="H17" s="23"/>
      <c r="I17" s="23"/>
    </row>
    <row r="18" spans="2:10" x14ac:dyDescent="0.25">
      <c r="B18" s="51" t="s">
        <v>55</v>
      </c>
      <c r="C18" s="51">
        <v>85.5</v>
      </c>
      <c r="D18" s="51">
        <v>56.4</v>
      </c>
      <c r="E18" s="51">
        <v>40.9</v>
      </c>
      <c r="F18" s="34">
        <v>33.831801344491701</v>
      </c>
      <c r="G18" s="230">
        <f>SUM(G12+G16)/G14*100</f>
        <v>30.780381160591226</v>
      </c>
      <c r="H18" s="230"/>
      <c r="I18" s="23"/>
    </row>
    <row r="19" spans="2:10" x14ac:dyDescent="0.25">
      <c r="B19" s="94"/>
      <c r="C19" s="231"/>
      <c r="D19" s="231"/>
      <c r="E19" s="231"/>
      <c r="F19" s="231" t="s">
        <v>56</v>
      </c>
      <c r="G19" s="94"/>
      <c r="H19" s="51"/>
      <c r="I19" s="23"/>
    </row>
    <row r="20" spans="2:10" x14ac:dyDescent="0.25">
      <c r="B20" s="51"/>
      <c r="C20" s="232"/>
      <c r="D20" s="232"/>
      <c r="E20" s="232"/>
      <c r="F20" s="232"/>
      <c r="G20" s="51"/>
      <c r="H20" s="51"/>
      <c r="I20" s="23"/>
    </row>
    <row r="21" spans="2:10" x14ac:dyDescent="0.25">
      <c r="B21" s="29" t="s">
        <v>42</v>
      </c>
      <c r="C21" s="51"/>
      <c r="D21" s="51"/>
      <c r="E21" s="232"/>
      <c r="F21" s="232"/>
      <c r="G21" s="232"/>
      <c r="H21" s="232"/>
      <c r="I21" s="232"/>
      <c r="J21" s="23"/>
    </row>
    <row r="22" spans="2:10" x14ac:dyDescent="0.25">
      <c r="B22" s="51" t="s">
        <v>57</v>
      </c>
      <c r="C22" s="51"/>
      <c r="D22" s="51"/>
      <c r="E22" s="233"/>
      <c r="F22" s="51"/>
      <c r="G22" s="51"/>
      <c r="H22" s="51"/>
      <c r="I22" s="34"/>
      <c r="J22" s="23"/>
    </row>
    <row r="23" spans="2:10" x14ac:dyDescent="0.25">
      <c r="B23" s="51" t="s">
        <v>122</v>
      </c>
      <c r="C23" s="51"/>
      <c r="D23" s="51"/>
      <c r="E23" s="233"/>
      <c r="F23" s="51"/>
      <c r="G23" s="51"/>
      <c r="H23" s="51"/>
      <c r="I23" s="34"/>
      <c r="J23" s="23"/>
    </row>
    <row r="24" spans="2:10" x14ac:dyDescent="0.25">
      <c r="B24" s="51"/>
      <c r="C24" s="51"/>
      <c r="D24" s="51"/>
      <c r="E24" s="233"/>
      <c r="F24" s="51"/>
      <c r="G24" s="51"/>
      <c r="H24" s="51"/>
      <c r="I24" s="34"/>
      <c r="J24" s="23"/>
    </row>
    <row r="25" spans="2:10" x14ac:dyDescent="0.25">
      <c r="B25" s="44" t="s">
        <v>39</v>
      </c>
      <c r="C25" s="84"/>
      <c r="D25" s="84"/>
      <c r="E25" s="84"/>
      <c r="F25" s="84"/>
      <c r="G25" s="84"/>
      <c r="H25" s="84"/>
      <c r="I25" s="84"/>
      <c r="J25" s="23"/>
    </row>
    <row r="26" spans="2:10" x14ac:dyDescent="0.25">
      <c r="B26" s="84"/>
      <c r="C26" s="84"/>
      <c r="D26" s="84"/>
      <c r="E26" s="84"/>
      <c r="F26" s="84"/>
      <c r="G26" s="84"/>
      <c r="H26" s="84"/>
      <c r="I26" s="84"/>
      <c r="J26" s="23"/>
    </row>
    <row r="44" spans="1:11" ht="12.7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5">
      <c r="A45" s="234"/>
      <c r="B45" s="234"/>
      <c r="C45" s="234"/>
      <c r="D45" s="234"/>
      <c r="E45" s="234"/>
      <c r="F45" s="234"/>
      <c r="G45" s="234"/>
      <c r="H45" s="234"/>
    </row>
  </sheetData>
  <mergeCells count="1">
    <mergeCell ref="C8:G8"/>
  </mergeCells>
  <pageMargins left="0.7" right="0.7" top="0.75" bottom="0.75" header="0.3" footer="0.3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9218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</xdr:col>
                <xdr:colOff>200025</xdr:colOff>
                <xdr:row>4</xdr:row>
                <xdr:rowOff>47625</xdr:rowOff>
              </to>
            </anchor>
          </objectPr>
        </oleObject>
      </mc:Choice>
      <mc:Fallback>
        <oleObject progId="MSPhotoEd.3" shapeId="9218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51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3.7109375" style="23" customWidth="1"/>
    <col min="2" max="2" width="16.28515625" style="23" customWidth="1"/>
    <col min="3" max="3" width="12.5703125" style="23" bestFit="1" customWidth="1"/>
    <col min="4" max="4" width="17.42578125" style="23" bestFit="1" customWidth="1"/>
    <col min="5" max="5" width="18.42578125" style="23" bestFit="1" customWidth="1"/>
    <col min="6" max="6" width="12.85546875" style="23" bestFit="1" customWidth="1"/>
    <col min="7" max="16384" width="9.140625" style="23"/>
  </cols>
  <sheetData>
    <row r="3" spans="1:24" x14ac:dyDescent="0.2">
      <c r="G3" s="49" t="s">
        <v>200</v>
      </c>
      <c r="K3" s="49"/>
    </row>
    <row r="4" spans="1:24" ht="9" customHeight="1" x14ac:dyDescent="0.2"/>
    <row r="8" spans="1:24" x14ac:dyDescent="0.2">
      <c r="B8" s="200">
        <v>1.1299999999999999</v>
      </c>
      <c r="C8" s="303" t="s">
        <v>127</v>
      </c>
      <c r="D8" s="303"/>
      <c r="E8" s="303"/>
      <c r="F8" s="30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x14ac:dyDescent="0.2">
      <c r="A9" s="80"/>
      <c r="B9" s="93"/>
      <c r="C9" s="93"/>
      <c r="D9" s="93"/>
      <c r="E9" s="93"/>
      <c r="F9" s="235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x14ac:dyDescent="0.2">
      <c r="B10" s="94"/>
      <c r="C10" s="236"/>
      <c r="D10" s="38"/>
      <c r="E10" s="38"/>
      <c r="F10" s="237"/>
      <c r="G10" s="33"/>
      <c r="H10" s="33"/>
      <c r="I10" s="33"/>
      <c r="J10" s="33"/>
      <c r="K10" s="33"/>
      <c r="L10" s="33"/>
      <c r="M10" s="33"/>
      <c r="N10" s="34"/>
      <c r="O10" s="33"/>
      <c r="P10" s="34"/>
      <c r="Q10" s="34"/>
      <c r="R10" s="34"/>
      <c r="S10" s="34"/>
      <c r="T10" s="34"/>
      <c r="U10" s="34"/>
      <c r="V10" s="34"/>
      <c r="W10" s="238"/>
      <c r="X10" s="229"/>
    </row>
    <row r="11" spans="1:24" x14ac:dyDescent="0.2">
      <c r="B11" s="26" t="s">
        <v>58</v>
      </c>
      <c r="C11" s="239"/>
      <c r="D11" s="240" t="s">
        <v>59</v>
      </c>
      <c r="E11" s="241" t="s">
        <v>47</v>
      </c>
      <c r="F11" s="241"/>
      <c r="G11" s="190"/>
      <c r="H11" s="188"/>
      <c r="I11" s="229"/>
    </row>
    <row r="12" spans="1:24" x14ac:dyDescent="0.2">
      <c r="D12" s="242"/>
      <c r="E12" s="79"/>
      <c r="F12" s="79"/>
      <c r="G12" s="84"/>
      <c r="H12" s="229"/>
      <c r="I12" s="229"/>
    </row>
    <row r="13" spans="1:24" x14ac:dyDescent="0.2">
      <c r="B13" s="23" t="s">
        <v>60</v>
      </c>
      <c r="D13" s="243" t="s">
        <v>125</v>
      </c>
      <c r="E13" s="141">
        <v>351461</v>
      </c>
      <c r="F13" s="244"/>
    </row>
    <row r="14" spans="1:24" x14ac:dyDescent="0.2">
      <c r="B14" s="23" t="s">
        <v>61</v>
      </c>
      <c r="D14" s="245" t="s">
        <v>125</v>
      </c>
      <c r="E14" s="141">
        <v>312698</v>
      </c>
      <c r="F14" s="244"/>
    </row>
    <row r="15" spans="1:24" x14ac:dyDescent="0.2">
      <c r="B15" s="23" t="s">
        <v>62</v>
      </c>
      <c r="D15" s="245" t="s">
        <v>125</v>
      </c>
      <c r="E15" s="141">
        <v>273000</v>
      </c>
      <c r="F15" s="244"/>
    </row>
    <row r="16" spans="1:24" x14ac:dyDescent="0.2">
      <c r="B16" s="23" t="s">
        <v>63</v>
      </c>
      <c r="D16" s="245" t="s">
        <v>125</v>
      </c>
      <c r="E16" s="141">
        <v>71328</v>
      </c>
      <c r="F16" s="244"/>
    </row>
    <row r="17" spans="1:24" x14ac:dyDescent="0.2">
      <c r="B17" s="23" t="s">
        <v>21</v>
      </c>
      <c r="D17" s="245" t="s">
        <v>125</v>
      </c>
      <c r="E17" s="141">
        <v>55036</v>
      </c>
      <c r="F17" s="244"/>
    </row>
    <row r="18" spans="1:24" x14ac:dyDescent="0.2">
      <c r="B18" s="21" t="s">
        <v>64</v>
      </c>
      <c r="D18" s="245" t="s">
        <v>125</v>
      </c>
      <c r="E18" s="141">
        <v>754000</v>
      </c>
      <c r="F18" s="244"/>
    </row>
    <row r="19" spans="1:24" x14ac:dyDescent="0.2">
      <c r="B19" s="21" t="s">
        <v>65</v>
      </c>
      <c r="D19" s="245" t="s">
        <v>126</v>
      </c>
      <c r="E19" s="141">
        <v>2678629</v>
      </c>
      <c r="F19" s="244"/>
    </row>
    <row r="20" spans="1:24" x14ac:dyDescent="0.2">
      <c r="A20" s="51"/>
      <c r="B20" s="32" t="s">
        <v>66</v>
      </c>
      <c r="D20" s="246" t="s">
        <v>125</v>
      </c>
      <c r="E20" s="141">
        <v>166526</v>
      </c>
      <c r="F20" s="244"/>
    </row>
    <row r="21" spans="1:24" x14ac:dyDescent="0.2">
      <c r="A21" s="51"/>
      <c r="B21" s="32" t="s">
        <v>67</v>
      </c>
      <c r="D21" s="246" t="s">
        <v>126</v>
      </c>
      <c r="E21" s="141">
        <v>525000</v>
      </c>
      <c r="F21" s="244"/>
    </row>
    <row r="22" spans="1:24" x14ac:dyDescent="0.2">
      <c r="B22" s="247" t="s">
        <v>68</v>
      </c>
      <c r="C22" s="94"/>
      <c r="D22" s="248" t="s">
        <v>126</v>
      </c>
      <c r="E22" s="47">
        <v>1332901</v>
      </c>
      <c r="F22" s="249"/>
    </row>
    <row r="24" spans="1:24" x14ac:dyDescent="0.2">
      <c r="B24" s="21" t="s">
        <v>80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</row>
    <row r="25" spans="1:24" x14ac:dyDescent="0.2"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50" spans="1:11" ht="12.75" customHeight="1" x14ac:dyDescent="0.2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</row>
    <row r="51" spans="1:11" x14ac:dyDescent="0.2">
      <c r="A51" s="92"/>
      <c r="B51" s="92"/>
      <c r="C51" s="92"/>
      <c r="D51" s="92"/>
      <c r="E51" s="92"/>
      <c r="F51" s="92"/>
      <c r="G51" s="92"/>
    </row>
  </sheetData>
  <mergeCells count="1">
    <mergeCell ref="C8:F8"/>
  </mergeCells>
  <pageMargins left="0.7" right="0.7" top="0.75" bottom="0.75" header="0.3" footer="0.3"/>
  <pageSetup orientation="portrait" r:id="rId1"/>
  <ignoredErrors>
    <ignoredError sqref="D13:D17 D18:D22" numberStoredAsText="1"/>
  </ignoredErrors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1</xdr:col>
                <xdr:colOff>514350</xdr:colOff>
                <xdr:row>3</xdr:row>
                <xdr:rowOff>57150</xdr:rowOff>
              </to>
            </anchor>
          </objectPr>
        </oleObject>
      </mc:Choice>
      <mc:Fallback>
        <oleObject progId="MSPhotoEd.3" shapeId="10241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AA53"/>
  <sheetViews>
    <sheetView zoomScaleNormal="100" zoomScaleSheetLayoutView="90" workbookViewId="0">
      <selection activeCell="G2" sqref="G2"/>
    </sheetView>
  </sheetViews>
  <sheetFormatPr defaultRowHeight="12.75" x14ac:dyDescent="0.2"/>
  <cols>
    <col min="1" max="1" width="9.140625" style="21"/>
    <col min="2" max="2" width="15.85546875" style="21" customWidth="1"/>
    <col min="3" max="3" width="10.140625" style="21" customWidth="1"/>
    <col min="4" max="4" width="8.42578125" style="21" customWidth="1"/>
    <col min="5" max="5" width="9.140625" style="21" hidden="1" customWidth="1"/>
    <col min="6" max="6" width="10.28515625" style="21" bestFit="1" customWidth="1"/>
    <col min="7" max="7" width="9.140625" style="21"/>
    <col min="8" max="8" width="12.42578125" style="21" customWidth="1"/>
    <col min="9" max="15" width="10.85546875" style="21" customWidth="1"/>
    <col min="16" max="16" width="9.140625" style="21"/>
    <col min="17" max="26" width="9.140625" style="85"/>
    <col min="27" max="258" width="9.140625" style="21"/>
    <col min="259" max="259" width="15.85546875" style="21" customWidth="1"/>
    <col min="260" max="260" width="8" style="21" customWidth="1"/>
    <col min="261" max="261" width="7.85546875" style="21" customWidth="1"/>
    <col min="262" max="262" width="8" style="21" customWidth="1"/>
    <col min="263" max="267" width="8.140625" style="21" customWidth="1"/>
    <col min="268" max="268" width="8.28515625" style="21" customWidth="1"/>
    <col min="269" max="269" width="1.5703125" style="21" customWidth="1"/>
    <col min="270" max="270" width="0" style="21" hidden="1" customWidth="1"/>
    <col min="271" max="514" width="9.140625" style="21"/>
    <col min="515" max="515" width="15.85546875" style="21" customWidth="1"/>
    <col min="516" max="516" width="8" style="21" customWidth="1"/>
    <col min="517" max="517" width="7.85546875" style="21" customWidth="1"/>
    <col min="518" max="518" width="8" style="21" customWidth="1"/>
    <col min="519" max="523" width="8.140625" style="21" customWidth="1"/>
    <col min="524" max="524" width="8.28515625" style="21" customWidth="1"/>
    <col min="525" max="525" width="1.5703125" style="21" customWidth="1"/>
    <col min="526" max="526" width="0" style="21" hidden="1" customWidth="1"/>
    <col min="527" max="770" width="9.140625" style="21"/>
    <col min="771" max="771" width="15.85546875" style="21" customWidth="1"/>
    <col min="772" max="772" width="8" style="21" customWidth="1"/>
    <col min="773" max="773" width="7.85546875" style="21" customWidth="1"/>
    <col min="774" max="774" width="8" style="21" customWidth="1"/>
    <col min="775" max="779" width="8.140625" style="21" customWidth="1"/>
    <col min="780" max="780" width="8.28515625" style="21" customWidth="1"/>
    <col min="781" max="781" width="1.5703125" style="21" customWidth="1"/>
    <col min="782" max="782" width="0" style="21" hidden="1" customWidth="1"/>
    <col min="783" max="1026" width="9.140625" style="21"/>
    <col min="1027" max="1027" width="15.85546875" style="21" customWidth="1"/>
    <col min="1028" max="1028" width="8" style="21" customWidth="1"/>
    <col min="1029" max="1029" width="7.85546875" style="21" customWidth="1"/>
    <col min="1030" max="1030" width="8" style="21" customWidth="1"/>
    <col min="1031" max="1035" width="8.140625" style="21" customWidth="1"/>
    <col min="1036" max="1036" width="8.28515625" style="21" customWidth="1"/>
    <col min="1037" max="1037" width="1.5703125" style="21" customWidth="1"/>
    <col min="1038" max="1038" width="0" style="21" hidden="1" customWidth="1"/>
    <col min="1039" max="1282" width="9.140625" style="21"/>
    <col min="1283" max="1283" width="15.85546875" style="21" customWidth="1"/>
    <col min="1284" max="1284" width="8" style="21" customWidth="1"/>
    <col min="1285" max="1285" width="7.85546875" style="21" customWidth="1"/>
    <col min="1286" max="1286" width="8" style="21" customWidth="1"/>
    <col min="1287" max="1291" width="8.140625" style="21" customWidth="1"/>
    <col min="1292" max="1292" width="8.28515625" style="21" customWidth="1"/>
    <col min="1293" max="1293" width="1.5703125" style="21" customWidth="1"/>
    <col min="1294" max="1294" width="0" style="21" hidden="1" customWidth="1"/>
    <col min="1295" max="1538" width="9.140625" style="21"/>
    <col min="1539" max="1539" width="15.85546875" style="21" customWidth="1"/>
    <col min="1540" max="1540" width="8" style="21" customWidth="1"/>
    <col min="1541" max="1541" width="7.85546875" style="21" customWidth="1"/>
    <col min="1542" max="1542" width="8" style="21" customWidth="1"/>
    <col min="1543" max="1547" width="8.140625" style="21" customWidth="1"/>
    <col min="1548" max="1548" width="8.28515625" style="21" customWidth="1"/>
    <col min="1549" max="1549" width="1.5703125" style="21" customWidth="1"/>
    <col min="1550" max="1550" width="0" style="21" hidden="1" customWidth="1"/>
    <col min="1551" max="1794" width="9.140625" style="21"/>
    <col min="1795" max="1795" width="15.85546875" style="21" customWidth="1"/>
    <col min="1796" max="1796" width="8" style="21" customWidth="1"/>
    <col min="1797" max="1797" width="7.85546875" style="21" customWidth="1"/>
    <col min="1798" max="1798" width="8" style="21" customWidth="1"/>
    <col min="1799" max="1803" width="8.140625" style="21" customWidth="1"/>
    <col min="1804" max="1804" width="8.28515625" style="21" customWidth="1"/>
    <col min="1805" max="1805" width="1.5703125" style="21" customWidth="1"/>
    <col min="1806" max="1806" width="0" style="21" hidden="1" customWidth="1"/>
    <col min="1807" max="2050" width="9.140625" style="21"/>
    <col min="2051" max="2051" width="15.85546875" style="21" customWidth="1"/>
    <col min="2052" max="2052" width="8" style="21" customWidth="1"/>
    <col min="2053" max="2053" width="7.85546875" style="21" customWidth="1"/>
    <col min="2054" max="2054" width="8" style="21" customWidth="1"/>
    <col min="2055" max="2059" width="8.140625" style="21" customWidth="1"/>
    <col min="2060" max="2060" width="8.28515625" style="21" customWidth="1"/>
    <col min="2061" max="2061" width="1.5703125" style="21" customWidth="1"/>
    <col min="2062" max="2062" width="0" style="21" hidden="1" customWidth="1"/>
    <col min="2063" max="2306" width="9.140625" style="21"/>
    <col min="2307" max="2307" width="15.85546875" style="21" customWidth="1"/>
    <col min="2308" max="2308" width="8" style="21" customWidth="1"/>
    <col min="2309" max="2309" width="7.85546875" style="21" customWidth="1"/>
    <col min="2310" max="2310" width="8" style="21" customWidth="1"/>
    <col min="2311" max="2315" width="8.140625" style="21" customWidth="1"/>
    <col min="2316" max="2316" width="8.28515625" style="21" customWidth="1"/>
    <col min="2317" max="2317" width="1.5703125" style="21" customWidth="1"/>
    <col min="2318" max="2318" width="0" style="21" hidden="1" customWidth="1"/>
    <col min="2319" max="2562" width="9.140625" style="21"/>
    <col min="2563" max="2563" width="15.85546875" style="21" customWidth="1"/>
    <col min="2564" max="2564" width="8" style="21" customWidth="1"/>
    <col min="2565" max="2565" width="7.85546875" style="21" customWidth="1"/>
    <col min="2566" max="2566" width="8" style="21" customWidth="1"/>
    <col min="2567" max="2571" width="8.140625" style="21" customWidth="1"/>
    <col min="2572" max="2572" width="8.28515625" style="21" customWidth="1"/>
    <col min="2573" max="2573" width="1.5703125" style="21" customWidth="1"/>
    <col min="2574" max="2574" width="0" style="21" hidden="1" customWidth="1"/>
    <col min="2575" max="2818" width="9.140625" style="21"/>
    <col min="2819" max="2819" width="15.85546875" style="21" customWidth="1"/>
    <col min="2820" max="2820" width="8" style="21" customWidth="1"/>
    <col min="2821" max="2821" width="7.85546875" style="21" customWidth="1"/>
    <col min="2822" max="2822" width="8" style="21" customWidth="1"/>
    <col min="2823" max="2827" width="8.140625" style="21" customWidth="1"/>
    <col min="2828" max="2828" width="8.28515625" style="21" customWidth="1"/>
    <col min="2829" max="2829" width="1.5703125" style="21" customWidth="1"/>
    <col min="2830" max="2830" width="0" style="21" hidden="1" customWidth="1"/>
    <col min="2831" max="3074" width="9.140625" style="21"/>
    <col min="3075" max="3075" width="15.85546875" style="21" customWidth="1"/>
    <col min="3076" max="3076" width="8" style="21" customWidth="1"/>
    <col min="3077" max="3077" width="7.85546875" style="21" customWidth="1"/>
    <col min="3078" max="3078" width="8" style="21" customWidth="1"/>
    <col min="3079" max="3083" width="8.140625" style="21" customWidth="1"/>
    <col min="3084" max="3084" width="8.28515625" style="21" customWidth="1"/>
    <col min="3085" max="3085" width="1.5703125" style="21" customWidth="1"/>
    <col min="3086" max="3086" width="0" style="21" hidden="1" customWidth="1"/>
    <col min="3087" max="3330" width="9.140625" style="21"/>
    <col min="3331" max="3331" width="15.85546875" style="21" customWidth="1"/>
    <col min="3332" max="3332" width="8" style="21" customWidth="1"/>
    <col min="3333" max="3333" width="7.85546875" style="21" customWidth="1"/>
    <col min="3334" max="3334" width="8" style="21" customWidth="1"/>
    <col min="3335" max="3339" width="8.140625" style="21" customWidth="1"/>
    <col min="3340" max="3340" width="8.28515625" style="21" customWidth="1"/>
    <col min="3341" max="3341" width="1.5703125" style="21" customWidth="1"/>
    <col min="3342" max="3342" width="0" style="21" hidden="1" customWidth="1"/>
    <col min="3343" max="3586" width="9.140625" style="21"/>
    <col min="3587" max="3587" width="15.85546875" style="21" customWidth="1"/>
    <col min="3588" max="3588" width="8" style="21" customWidth="1"/>
    <col min="3589" max="3589" width="7.85546875" style="21" customWidth="1"/>
    <col min="3590" max="3590" width="8" style="21" customWidth="1"/>
    <col min="3591" max="3595" width="8.140625" style="21" customWidth="1"/>
    <col min="3596" max="3596" width="8.28515625" style="21" customWidth="1"/>
    <col min="3597" max="3597" width="1.5703125" style="21" customWidth="1"/>
    <col min="3598" max="3598" width="0" style="21" hidden="1" customWidth="1"/>
    <col min="3599" max="3842" width="9.140625" style="21"/>
    <col min="3843" max="3843" width="15.85546875" style="21" customWidth="1"/>
    <col min="3844" max="3844" width="8" style="21" customWidth="1"/>
    <col min="3845" max="3845" width="7.85546875" style="21" customWidth="1"/>
    <col min="3846" max="3846" width="8" style="21" customWidth="1"/>
    <col min="3847" max="3851" width="8.140625" style="21" customWidth="1"/>
    <col min="3852" max="3852" width="8.28515625" style="21" customWidth="1"/>
    <col min="3853" max="3853" width="1.5703125" style="21" customWidth="1"/>
    <col min="3854" max="3854" width="0" style="21" hidden="1" customWidth="1"/>
    <col min="3855" max="4098" width="9.140625" style="21"/>
    <col min="4099" max="4099" width="15.85546875" style="21" customWidth="1"/>
    <col min="4100" max="4100" width="8" style="21" customWidth="1"/>
    <col min="4101" max="4101" width="7.85546875" style="21" customWidth="1"/>
    <col min="4102" max="4102" width="8" style="21" customWidth="1"/>
    <col min="4103" max="4107" width="8.140625" style="21" customWidth="1"/>
    <col min="4108" max="4108" width="8.28515625" style="21" customWidth="1"/>
    <col min="4109" max="4109" width="1.5703125" style="21" customWidth="1"/>
    <col min="4110" max="4110" width="0" style="21" hidden="1" customWidth="1"/>
    <col min="4111" max="4354" width="9.140625" style="21"/>
    <col min="4355" max="4355" width="15.85546875" style="21" customWidth="1"/>
    <col min="4356" max="4356" width="8" style="21" customWidth="1"/>
    <col min="4357" max="4357" width="7.85546875" style="21" customWidth="1"/>
    <col min="4358" max="4358" width="8" style="21" customWidth="1"/>
    <col min="4359" max="4363" width="8.140625" style="21" customWidth="1"/>
    <col min="4364" max="4364" width="8.28515625" style="21" customWidth="1"/>
    <col min="4365" max="4365" width="1.5703125" style="21" customWidth="1"/>
    <col min="4366" max="4366" width="0" style="21" hidden="1" customWidth="1"/>
    <col min="4367" max="4610" width="9.140625" style="21"/>
    <col min="4611" max="4611" width="15.85546875" style="21" customWidth="1"/>
    <col min="4612" max="4612" width="8" style="21" customWidth="1"/>
    <col min="4613" max="4613" width="7.85546875" style="21" customWidth="1"/>
    <col min="4614" max="4614" width="8" style="21" customWidth="1"/>
    <col min="4615" max="4619" width="8.140625" style="21" customWidth="1"/>
    <col min="4620" max="4620" width="8.28515625" style="21" customWidth="1"/>
    <col min="4621" max="4621" width="1.5703125" style="21" customWidth="1"/>
    <col min="4622" max="4622" width="0" style="21" hidden="1" customWidth="1"/>
    <col min="4623" max="4866" width="9.140625" style="21"/>
    <col min="4867" max="4867" width="15.85546875" style="21" customWidth="1"/>
    <col min="4868" max="4868" width="8" style="21" customWidth="1"/>
    <col min="4869" max="4869" width="7.85546875" style="21" customWidth="1"/>
    <col min="4870" max="4870" width="8" style="21" customWidth="1"/>
    <col min="4871" max="4875" width="8.140625" style="21" customWidth="1"/>
    <col min="4876" max="4876" width="8.28515625" style="21" customWidth="1"/>
    <col min="4877" max="4877" width="1.5703125" style="21" customWidth="1"/>
    <col min="4878" max="4878" width="0" style="21" hidden="1" customWidth="1"/>
    <col min="4879" max="5122" width="9.140625" style="21"/>
    <col min="5123" max="5123" width="15.85546875" style="21" customWidth="1"/>
    <col min="5124" max="5124" width="8" style="21" customWidth="1"/>
    <col min="5125" max="5125" width="7.85546875" style="21" customWidth="1"/>
    <col min="5126" max="5126" width="8" style="21" customWidth="1"/>
    <col min="5127" max="5131" width="8.140625" style="21" customWidth="1"/>
    <col min="5132" max="5132" width="8.28515625" style="21" customWidth="1"/>
    <col min="5133" max="5133" width="1.5703125" style="21" customWidth="1"/>
    <col min="5134" max="5134" width="0" style="21" hidden="1" customWidth="1"/>
    <col min="5135" max="5378" width="9.140625" style="21"/>
    <col min="5379" max="5379" width="15.85546875" style="21" customWidth="1"/>
    <col min="5380" max="5380" width="8" style="21" customWidth="1"/>
    <col min="5381" max="5381" width="7.85546875" style="21" customWidth="1"/>
    <col min="5382" max="5382" width="8" style="21" customWidth="1"/>
    <col min="5383" max="5387" width="8.140625" style="21" customWidth="1"/>
    <col min="5388" max="5388" width="8.28515625" style="21" customWidth="1"/>
    <col min="5389" max="5389" width="1.5703125" style="21" customWidth="1"/>
    <col min="5390" max="5390" width="0" style="21" hidden="1" customWidth="1"/>
    <col min="5391" max="5634" width="9.140625" style="21"/>
    <col min="5635" max="5635" width="15.85546875" style="21" customWidth="1"/>
    <col min="5636" max="5636" width="8" style="21" customWidth="1"/>
    <col min="5637" max="5637" width="7.85546875" style="21" customWidth="1"/>
    <col min="5638" max="5638" width="8" style="21" customWidth="1"/>
    <col min="5639" max="5643" width="8.140625" style="21" customWidth="1"/>
    <col min="5644" max="5644" width="8.28515625" style="21" customWidth="1"/>
    <col min="5645" max="5645" width="1.5703125" style="21" customWidth="1"/>
    <col min="5646" max="5646" width="0" style="21" hidden="1" customWidth="1"/>
    <col min="5647" max="5890" width="9.140625" style="21"/>
    <col min="5891" max="5891" width="15.85546875" style="21" customWidth="1"/>
    <col min="5892" max="5892" width="8" style="21" customWidth="1"/>
    <col min="5893" max="5893" width="7.85546875" style="21" customWidth="1"/>
    <col min="5894" max="5894" width="8" style="21" customWidth="1"/>
    <col min="5895" max="5899" width="8.140625" style="21" customWidth="1"/>
    <col min="5900" max="5900" width="8.28515625" style="21" customWidth="1"/>
    <col min="5901" max="5901" width="1.5703125" style="21" customWidth="1"/>
    <col min="5902" max="5902" width="0" style="21" hidden="1" customWidth="1"/>
    <col min="5903" max="6146" width="9.140625" style="21"/>
    <col min="6147" max="6147" width="15.85546875" style="21" customWidth="1"/>
    <col min="6148" max="6148" width="8" style="21" customWidth="1"/>
    <col min="6149" max="6149" width="7.85546875" style="21" customWidth="1"/>
    <col min="6150" max="6150" width="8" style="21" customWidth="1"/>
    <col min="6151" max="6155" width="8.140625" style="21" customWidth="1"/>
    <col min="6156" max="6156" width="8.28515625" style="21" customWidth="1"/>
    <col min="6157" max="6157" width="1.5703125" style="21" customWidth="1"/>
    <col min="6158" max="6158" width="0" style="21" hidden="1" customWidth="1"/>
    <col min="6159" max="6402" width="9.140625" style="21"/>
    <col min="6403" max="6403" width="15.85546875" style="21" customWidth="1"/>
    <col min="6404" max="6404" width="8" style="21" customWidth="1"/>
    <col min="6405" max="6405" width="7.85546875" style="21" customWidth="1"/>
    <col min="6406" max="6406" width="8" style="21" customWidth="1"/>
    <col min="6407" max="6411" width="8.140625" style="21" customWidth="1"/>
    <col min="6412" max="6412" width="8.28515625" style="21" customWidth="1"/>
    <col min="6413" max="6413" width="1.5703125" style="21" customWidth="1"/>
    <col min="6414" max="6414" width="0" style="21" hidden="1" customWidth="1"/>
    <col min="6415" max="6658" width="9.140625" style="21"/>
    <col min="6659" max="6659" width="15.85546875" style="21" customWidth="1"/>
    <col min="6660" max="6660" width="8" style="21" customWidth="1"/>
    <col min="6661" max="6661" width="7.85546875" style="21" customWidth="1"/>
    <col min="6662" max="6662" width="8" style="21" customWidth="1"/>
    <col min="6663" max="6667" width="8.140625" style="21" customWidth="1"/>
    <col min="6668" max="6668" width="8.28515625" style="21" customWidth="1"/>
    <col min="6669" max="6669" width="1.5703125" style="21" customWidth="1"/>
    <col min="6670" max="6670" width="0" style="21" hidden="1" customWidth="1"/>
    <col min="6671" max="6914" width="9.140625" style="21"/>
    <col min="6915" max="6915" width="15.85546875" style="21" customWidth="1"/>
    <col min="6916" max="6916" width="8" style="21" customWidth="1"/>
    <col min="6917" max="6917" width="7.85546875" style="21" customWidth="1"/>
    <col min="6918" max="6918" width="8" style="21" customWidth="1"/>
    <col min="6919" max="6923" width="8.140625" style="21" customWidth="1"/>
    <col min="6924" max="6924" width="8.28515625" style="21" customWidth="1"/>
    <col min="6925" max="6925" width="1.5703125" style="21" customWidth="1"/>
    <col min="6926" max="6926" width="0" style="21" hidden="1" customWidth="1"/>
    <col min="6927" max="7170" width="9.140625" style="21"/>
    <col min="7171" max="7171" width="15.85546875" style="21" customWidth="1"/>
    <col min="7172" max="7172" width="8" style="21" customWidth="1"/>
    <col min="7173" max="7173" width="7.85546875" style="21" customWidth="1"/>
    <col min="7174" max="7174" width="8" style="21" customWidth="1"/>
    <col min="7175" max="7179" width="8.140625" style="21" customWidth="1"/>
    <col min="7180" max="7180" width="8.28515625" style="21" customWidth="1"/>
    <col min="7181" max="7181" width="1.5703125" style="21" customWidth="1"/>
    <col min="7182" max="7182" width="0" style="21" hidden="1" customWidth="1"/>
    <col min="7183" max="7426" width="9.140625" style="21"/>
    <col min="7427" max="7427" width="15.85546875" style="21" customWidth="1"/>
    <col min="7428" max="7428" width="8" style="21" customWidth="1"/>
    <col min="7429" max="7429" width="7.85546875" style="21" customWidth="1"/>
    <col min="7430" max="7430" width="8" style="21" customWidth="1"/>
    <col min="7431" max="7435" width="8.140625" style="21" customWidth="1"/>
    <col min="7436" max="7436" width="8.28515625" style="21" customWidth="1"/>
    <col min="7437" max="7437" width="1.5703125" style="21" customWidth="1"/>
    <col min="7438" max="7438" width="0" style="21" hidden="1" customWidth="1"/>
    <col min="7439" max="7682" width="9.140625" style="21"/>
    <col min="7683" max="7683" width="15.85546875" style="21" customWidth="1"/>
    <col min="7684" max="7684" width="8" style="21" customWidth="1"/>
    <col min="7685" max="7685" width="7.85546875" style="21" customWidth="1"/>
    <col min="7686" max="7686" width="8" style="21" customWidth="1"/>
    <col min="7687" max="7691" width="8.140625" style="21" customWidth="1"/>
    <col min="7692" max="7692" width="8.28515625" style="21" customWidth="1"/>
    <col min="7693" max="7693" width="1.5703125" style="21" customWidth="1"/>
    <col min="7694" max="7694" width="0" style="21" hidden="1" customWidth="1"/>
    <col min="7695" max="7938" width="9.140625" style="21"/>
    <col min="7939" max="7939" width="15.85546875" style="21" customWidth="1"/>
    <col min="7940" max="7940" width="8" style="21" customWidth="1"/>
    <col min="7941" max="7941" width="7.85546875" style="21" customWidth="1"/>
    <col min="7942" max="7942" width="8" style="21" customWidth="1"/>
    <col min="7943" max="7947" width="8.140625" style="21" customWidth="1"/>
    <col min="7948" max="7948" width="8.28515625" style="21" customWidth="1"/>
    <col min="7949" max="7949" width="1.5703125" style="21" customWidth="1"/>
    <col min="7950" max="7950" width="0" style="21" hidden="1" customWidth="1"/>
    <col min="7951" max="8194" width="9.140625" style="21"/>
    <col min="8195" max="8195" width="15.85546875" style="21" customWidth="1"/>
    <col min="8196" max="8196" width="8" style="21" customWidth="1"/>
    <col min="8197" max="8197" width="7.85546875" style="21" customWidth="1"/>
    <col min="8198" max="8198" width="8" style="21" customWidth="1"/>
    <col min="8199" max="8203" width="8.140625" style="21" customWidth="1"/>
    <col min="8204" max="8204" width="8.28515625" style="21" customWidth="1"/>
    <col min="8205" max="8205" width="1.5703125" style="21" customWidth="1"/>
    <col min="8206" max="8206" width="0" style="21" hidden="1" customWidth="1"/>
    <col min="8207" max="8450" width="9.140625" style="21"/>
    <col min="8451" max="8451" width="15.85546875" style="21" customWidth="1"/>
    <col min="8452" max="8452" width="8" style="21" customWidth="1"/>
    <col min="8453" max="8453" width="7.85546875" style="21" customWidth="1"/>
    <col min="8454" max="8454" width="8" style="21" customWidth="1"/>
    <col min="8455" max="8459" width="8.140625" style="21" customWidth="1"/>
    <col min="8460" max="8460" width="8.28515625" style="21" customWidth="1"/>
    <col min="8461" max="8461" width="1.5703125" style="21" customWidth="1"/>
    <col min="8462" max="8462" width="0" style="21" hidden="1" customWidth="1"/>
    <col min="8463" max="8706" width="9.140625" style="21"/>
    <col min="8707" max="8707" width="15.85546875" style="21" customWidth="1"/>
    <col min="8708" max="8708" width="8" style="21" customWidth="1"/>
    <col min="8709" max="8709" width="7.85546875" style="21" customWidth="1"/>
    <col min="8710" max="8710" width="8" style="21" customWidth="1"/>
    <col min="8711" max="8715" width="8.140625" style="21" customWidth="1"/>
    <col min="8716" max="8716" width="8.28515625" style="21" customWidth="1"/>
    <col min="8717" max="8717" width="1.5703125" style="21" customWidth="1"/>
    <col min="8718" max="8718" width="0" style="21" hidden="1" customWidth="1"/>
    <col min="8719" max="8962" width="9.140625" style="21"/>
    <col min="8963" max="8963" width="15.85546875" style="21" customWidth="1"/>
    <col min="8964" max="8964" width="8" style="21" customWidth="1"/>
    <col min="8965" max="8965" width="7.85546875" style="21" customWidth="1"/>
    <col min="8966" max="8966" width="8" style="21" customWidth="1"/>
    <col min="8967" max="8971" width="8.140625" style="21" customWidth="1"/>
    <col min="8972" max="8972" width="8.28515625" style="21" customWidth="1"/>
    <col min="8973" max="8973" width="1.5703125" style="21" customWidth="1"/>
    <col min="8974" max="8974" width="0" style="21" hidden="1" customWidth="1"/>
    <col min="8975" max="9218" width="9.140625" style="21"/>
    <col min="9219" max="9219" width="15.85546875" style="21" customWidth="1"/>
    <col min="9220" max="9220" width="8" style="21" customWidth="1"/>
    <col min="9221" max="9221" width="7.85546875" style="21" customWidth="1"/>
    <col min="9222" max="9222" width="8" style="21" customWidth="1"/>
    <col min="9223" max="9227" width="8.140625" style="21" customWidth="1"/>
    <col min="9228" max="9228" width="8.28515625" style="21" customWidth="1"/>
    <col min="9229" max="9229" width="1.5703125" style="21" customWidth="1"/>
    <col min="9230" max="9230" width="0" style="21" hidden="1" customWidth="1"/>
    <col min="9231" max="9474" width="9.140625" style="21"/>
    <col min="9475" max="9475" width="15.85546875" style="21" customWidth="1"/>
    <col min="9476" max="9476" width="8" style="21" customWidth="1"/>
    <col min="9477" max="9477" width="7.85546875" style="21" customWidth="1"/>
    <col min="9478" max="9478" width="8" style="21" customWidth="1"/>
    <col min="9479" max="9483" width="8.140625" style="21" customWidth="1"/>
    <col min="9484" max="9484" width="8.28515625" style="21" customWidth="1"/>
    <col min="9485" max="9485" width="1.5703125" style="21" customWidth="1"/>
    <col min="9486" max="9486" width="0" style="21" hidden="1" customWidth="1"/>
    <col min="9487" max="9730" width="9.140625" style="21"/>
    <col min="9731" max="9731" width="15.85546875" style="21" customWidth="1"/>
    <col min="9732" max="9732" width="8" style="21" customWidth="1"/>
    <col min="9733" max="9733" width="7.85546875" style="21" customWidth="1"/>
    <col min="9734" max="9734" width="8" style="21" customWidth="1"/>
    <col min="9735" max="9739" width="8.140625" style="21" customWidth="1"/>
    <col min="9740" max="9740" width="8.28515625" style="21" customWidth="1"/>
    <col min="9741" max="9741" width="1.5703125" style="21" customWidth="1"/>
    <col min="9742" max="9742" width="0" style="21" hidden="1" customWidth="1"/>
    <col min="9743" max="9986" width="9.140625" style="21"/>
    <col min="9987" max="9987" width="15.85546875" style="21" customWidth="1"/>
    <col min="9988" max="9988" width="8" style="21" customWidth="1"/>
    <col min="9989" max="9989" width="7.85546875" style="21" customWidth="1"/>
    <col min="9990" max="9990" width="8" style="21" customWidth="1"/>
    <col min="9991" max="9995" width="8.140625" style="21" customWidth="1"/>
    <col min="9996" max="9996" width="8.28515625" style="21" customWidth="1"/>
    <col min="9997" max="9997" width="1.5703125" style="21" customWidth="1"/>
    <col min="9998" max="9998" width="0" style="21" hidden="1" customWidth="1"/>
    <col min="9999" max="10242" width="9.140625" style="21"/>
    <col min="10243" max="10243" width="15.85546875" style="21" customWidth="1"/>
    <col min="10244" max="10244" width="8" style="21" customWidth="1"/>
    <col min="10245" max="10245" width="7.85546875" style="21" customWidth="1"/>
    <col min="10246" max="10246" width="8" style="21" customWidth="1"/>
    <col min="10247" max="10251" width="8.140625" style="21" customWidth="1"/>
    <col min="10252" max="10252" width="8.28515625" style="21" customWidth="1"/>
    <col min="10253" max="10253" width="1.5703125" style="21" customWidth="1"/>
    <col min="10254" max="10254" width="0" style="21" hidden="1" customWidth="1"/>
    <col min="10255" max="10498" width="9.140625" style="21"/>
    <col min="10499" max="10499" width="15.85546875" style="21" customWidth="1"/>
    <col min="10500" max="10500" width="8" style="21" customWidth="1"/>
    <col min="10501" max="10501" width="7.85546875" style="21" customWidth="1"/>
    <col min="10502" max="10502" width="8" style="21" customWidth="1"/>
    <col min="10503" max="10507" width="8.140625" style="21" customWidth="1"/>
    <col min="10508" max="10508" width="8.28515625" style="21" customWidth="1"/>
    <col min="10509" max="10509" width="1.5703125" style="21" customWidth="1"/>
    <col min="10510" max="10510" width="0" style="21" hidden="1" customWidth="1"/>
    <col min="10511" max="10754" width="9.140625" style="21"/>
    <col min="10755" max="10755" width="15.85546875" style="21" customWidth="1"/>
    <col min="10756" max="10756" width="8" style="21" customWidth="1"/>
    <col min="10757" max="10757" width="7.85546875" style="21" customWidth="1"/>
    <col min="10758" max="10758" width="8" style="21" customWidth="1"/>
    <col min="10759" max="10763" width="8.140625" style="21" customWidth="1"/>
    <col min="10764" max="10764" width="8.28515625" style="21" customWidth="1"/>
    <col min="10765" max="10765" width="1.5703125" style="21" customWidth="1"/>
    <col min="10766" max="10766" width="0" style="21" hidden="1" customWidth="1"/>
    <col min="10767" max="11010" width="9.140625" style="21"/>
    <col min="11011" max="11011" width="15.85546875" style="21" customWidth="1"/>
    <col min="11012" max="11012" width="8" style="21" customWidth="1"/>
    <col min="11013" max="11013" width="7.85546875" style="21" customWidth="1"/>
    <col min="11014" max="11014" width="8" style="21" customWidth="1"/>
    <col min="11015" max="11019" width="8.140625" style="21" customWidth="1"/>
    <col min="11020" max="11020" width="8.28515625" style="21" customWidth="1"/>
    <col min="11021" max="11021" width="1.5703125" style="21" customWidth="1"/>
    <col min="11022" max="11022" width="0" style="21" hidden="1" customWidth="1"/>
    <col min="11023" max="11266" width="9.140625" style="21"/>
    <col min="11267" max="11267" width="15.85546875" style="21" customWidth="1"/>
    <col min="11268" max="11268" width="8" style="21" customWidth="1"/>
    <col min="11269" max="11269" width="7.85546875" style="21" customWidth="1"/>
    <col min="11270" max="11270" width="8" style="21" customWidth="1"/>
    <col min="11271" max="11275" width="8.140625" style="21" customWidth="1"/>
    <col min="11276" max="11276" width="8.28515625" style="21" customWidth="1"/>
    <col min="11277" max="11277" width="1.5703125" style="21" customWidth="1"/>
    <col min="11278" max="11278" width="0" style="21" hidden="1" customWidth="1"/>
    <col min="11279" max="11522" width="9.140625" style="21"/>
    <col min="11523" max="11523" width="15.85546875" style="21" customWidth="1"/>
    <col min="11524" max="11524" width="8" style="21" customWidth="1"/>
    <col min="11525" max="11525" width="7.85546875" style="21" customWidth="1"/>
    <col min="11526" max="11526" width="8" style="21" customWidth="1"/>
    <col min="11527" max="11531" width="8.140625" style="21" customWidth="1"/>
    <col min="11532" max="11532" width="8.28515625" style="21" customWidth="1"/>
    <col min="11533" max="11533" width="1.5703125" style="21" customWidth="1"/>
    <col min="11534" max="11534" width="0" style="21" hidden="1" customWidth="1"/>
    <col min="11535" max="11778" width="9.140625" style="21"/>
    <col min="11779" max="11779" width="15.85546875" style="21" customWidth="1"/>
    <col min="11780" max="11780" width="8" style="21" customWidth="1"/>
    <col min="11781" max="11781" width="7.85546875" style="21" customWidth="1"/>
    <col min="11782" max="11782" width="8" style="21" customWidth="1"/>
    <col min="11783" max="11787" width="8.140625" style="21" customWidth="1"/>
    <col min="11788" max="11788" width="8.28515625" style="21" customWidth="1"/>
    <col min="11789" max="11789" width="1.5703125" style="21" customWidth="1"/>
    <col min="11790" max="11790" width="0" style="21" hidden="1" customWidth="1"/>
    <col min="11791" max="12034" width="9.140625" style="21"/>
    <col min="12035" max="12035" width="15.85546875" style="21" customWidth="1"/>
    <col min="12036" max="12036" width="8" style="21" customWidth="1"/>
    <col min="12037" max="12037" width="7.85546875" style="21" customWidth="1"/>
    <col min="12038" max="12038" width="8" style="21" customWidth="1"/>
    <col min="12039" max="12043" width="8.140625" style="21" customWidth="1"/>
    <col min="12044" max="12044" width="8.28515625" style="21" customWidth="1"/>
    <col min="12045" max="12045" width="1.5703125" style="21" customWidth="1"/>
    <col min="12046" max="12046" width="0" style="21" hidden="1" customWidth="1"/>
    <col min="12047" max="12290" width="9.140625" style="21"/>
    <col min="12291" max="12291" width="15.85546875" style="21" customWidth="1"/>
    <col min="12292" max="12292" width="8" style="21" customWidth="1"/>
    <col min="12293" max="12293" width="7.85546875" style="21" customWidth="1"/>
    <col min="12294" max="12294" width="8" style="21" customWidth="1"/>
    <col min="12295" max="12299" width="8.140625" style="21" customWidth="1"/>
    <col min="12300" max="12300" width="8.28515625" style="21" customWidth="1"/>
    <col min="12301" max="12301" width="1.5703125" style="21" customWidth="1"/>
    <col min="12302" max="12302" width="0" style="21" hidden="1" customWidth="1"/>
    <col min="12303" max="12546" width="9.140625" style="21"/>
    <col min="12547" max="12547" width="15.85546875" style="21" customWidth="1"/>
    <col min="12548" max="12548" width="8" style="21" customWidth="1"/>
    <col min="12549" max="12549" width="7.85546875" style="21" customWidth="1"/>
    <col min="12550" max="12550" width="8" style="21" customWidth="1"/>
    <col min="12551" max="12555" width="8.140625" style="21" customWidth="1"/>
    <col min="12556" max="12556" width="8.28515625" style="21" customWidth="1"/>
    <col min="12557" max="12557" width="1.5703125" style="21" customWidth="1"/>
    <col min="12558" max="12558" width="0" style="21" hidden="1" customWidth="1"/>
    <col min="12559" max="12802" width="9.140625" style="21"/>
    <col min="12803" max="12803" width="15.85546875" style="21" customWidth="1"/>
    <col min="12804" max="12804" width="8" style="21" customWidth="1"/>
    <col min="12805" max="12805" width="7.85546875" style="21" customWidth="1"/>
    <col min="12806" max="12806" width="8" style="21" customWidth="1"/>
    <col min="12807" max="12811" width="8.140625" style="21" customWidth="1"/>
    <col min="12812" max="12812" width="8.28515625" style="21" customWidth="1"/>
    <col min="12813" max="12813" width="1.5703125" style="21" customWidth="1"/>
    <col min="12814" max="12814" width="0" style="21" hidden="1" customWidth="1"/>
    <col min="12815" max="13058" width="9.140625" style="21"/>
    <col min="13059" max="13059" width="15.85546875" style="21" customWidth="1"/>
    <col min="13060" max="13060" width="8" style="21" customWidth="1"/>
    <col min="13061" max="13061" width="7.85546875" style="21" customWidth="1"/>
    <col min="13062" max="13062" width="8" style="21" customWidth="1"/>
    <col min="13063" max="13067" width="8.140625" style="21" customWidth="1"/>
    <col min="13068" max="13068" width="8.28515625" style="21" customWidth="1"/>
    <col min="13069" max="13069" width="1.5703125" style="21" customWidth="1"/>
    <col min="13070" max="13070" width="0" style="21" hidden="1" customWidth="1"/>
    <col min="13071" max="13314" width="9.140625" style="21"/>
    <col min="13315" max="13315" width="15.85546875" style="21" customWidth="1"/>
    <col min="13316" max="13316" width="8" style="21" customWidth="1"/>
    <col min="13317" max="13317" width="7.85546875" style="21" customWidth="1"/>
    <col min="13318" max="13318" width="8" style="21" customWidth="1"/>
    <col min="13319" max="13323" width="8.140625" style="21" customWidth="1"/>
    <col min="13324" max="13324" width="8.28515625" style="21" customWidth="1"/>
    <col min="13325" max="13325" width="1.5703125" style="21" customWidth="1"/>
    <col min="13326" max="13326" width="0" style="21" hidden="1" customWidth="1"/>
    <col min="13327" max="13570" width="9.140625" style="21"/>
    <col min="13571" max="13571" width="15.85546875" style="21" customWidth="1"/>
    <col min="13572" max="13572" width="8" style="21" customWidth="1"/>
    <col min="13573" max="13573" width="7.85546875" style="21" customWidth="1"/>
    <col min="13574" max="13574" width="8" style="21" customWidth="1"/>
    <col min="13575" max="13579" width="8.140625" style="21" customWidth="1"/>
    <col min="13580" max="13580" width="8.28515625" style="21" customWidth="1"/>
    <col min="13581" max="13581" width="1.5703125" style="21" customWidth="1"/>
    <col min="13582" max="13582" width="0" style="21" hidden="1" customWidth="1"/>
    <col min="13583" max="13826" width="9.140625" style="21"/>
    <col min="13827" max="13827" width="15.85546875" style="21" customWidth="1"/>
    <col min="13828" max="13828" width="8" style="21" customWidth="1"/>
    <col min="13829" max="13829" width="7.85546875" style="21" customWidth="1"/>
    <col min="13830" max="13830" width="8" style="21" customWidth="1"/>
    <col min="13831" max="13835" width="8.140625" style="21" customWidth="1"/>
    <col min="13836" max="13836" width="8.28515625" style="21" customWidth="1"/>
    <col min="13837" max="13837" width="1.5703125" style="21" customWidth="1"/>
    <col min="13838" max="13838" width="0" style="21" hidden="1" customWidth="1"/>
    <col min="13839" max="14082" width="9.140625" style="21"/>
    <col min="14083" max="14083" width="15.85546875" style="21" customWidth="1"/>
    <col min="14084" max="14084" width="8" style="21" customWidth="1"/>
    <col min="14085" max="14085" width="7.85546875" style="21" customWidth="1"/>
    <col min="14086" max="14086" width="8" style="21" customWidth="1"/>
    <col min="14087" max="14091" width="8.140625" style="21" customWidth="1"/>
    <col min="14092" max="14092" width="8.28515625" style="21" customWidth="1"/>
    <col min="14093" max="14093" width="1.5703125" style="21" customWidth="1"/>
    <col min="14094" max="14094" width="0" style="21" hidden="1" customWidth="1"/>
    <col min="14095" max="14338" width="9.140625" style="21"/>
    <col min="14339" max="14339" width="15.85546875" style="21" customWidth="1"/>
    <col min="14340" max="14340" width="8" style="21" customWidth="1"/>
    <col min="14341" max="14341" width="7.85546875" style="21" customWidth="1"/>
    <col min="14342" max="14342" width="8" style="21" customWidth="1"/>
    <col min="14343" max="14347" width="8.140625" style="21" customWidth="1"/>
    <col min="14348" max="14348" width="8.28515625" style="21" customWidth="1"/>
    <col min="14349" max="14349" width="1.5703125" style="21" customWidth="1"/>
    <col min="14350" max="14350" width="0" style="21" hidden="1" customWidth="1"/>
    <col min="14351" max="14594" width="9.140625" style="21"/>
    <col min="14595" max="14595" width="15.85546875" style="21" customWidth="1"/>
    <col min="14596" max="14596" width="8" style="21" customWidth="1"/>
    <col min="14597" max="14597" width="7.85546875" style="21" customWidth="1"/>
    <col min="14598" max="14598" width="8" style="21" customWidth="1"/>
    <col min="14599" max="14603" width="8.140625" style="21" customWidth="1"/>
    <col min="14604" max="14604" width="8.28515625" style="21" customWidth="1"/>
    <col min="14605" max="14605" width="1.5703125" style="21" customWidth="1"/>
    <col min="14606" max="14606" width="0" style="21" hidden="1" customWidth="1"/>
    <col min="14607" max="14850" width="9.140625" style="21"/>
    <col min="14851" max="14851" width="15.85546875" style="21" customWidth="1"/>
    <col min="14852" max="14852" width="8" style="21" customWidth="1"/>
    <col min="14853" max="14853" width="7.85546875" style="21" customWidth="1"/>
    <col min="14854" max="14854" width="8" style="21" customWidth="1"/>
    <col min="14855" max="14859" width="8.140625" style="21" customWidth="1"/>
    <col min="14860" max="14860" width="8.28515625" style="21" customWidth="1"/>
    <col min="14861" max="14861" width="1.5703125" style="21" customWidth="1"/>
    <col min="14862" max="14862" width="0" style="21" hidden="1" customWidth="1"/>
    <col min="14863" max="15106" width="9.140625" style="21"/>
    <col min="15107" max="15107" width="15.85546875" style="21" customWidth="1"/>
    <col min="15108" max="15108" width="8" style="21" customWidth="1"/>
    <col min="15109" max="15109" width="7.85546875" style="21" customWidth="1"/>
    <col min="15110" max="15110" width="8" style="21" customWidth="1"/>
    <col min="15111" max="15115" width="8.140625" style="21" customWidth="1"/>
    <col min="15116" max="15116" width="8.28515625" style="21" customWidth="1"/>
    <col min="15117" max="15117" width="1.5703125" style="21" customWidth="1"/>
    <col min="15118" max="15118" width="0" style="21" hidden="1" customWidth="1"/>
    <col min="15119" max="15362" width="9.140625" style="21"/>
    <col min="15363" max="15363" width="15.85546875" style="21" customWidth="1"/>
    <col min="15364" max="15364" width="8" style="21" customWidth="1"/>
    <col min="15365" max="15365" width="7.85546875" style="21" customWidth="1"/>
    <col min="15366" max="15366" width="8" style="21" customWidth="1"/>
    <col min="15367" max="15371" width="8.140625" style="21" customWidth="1"/>
    <col min="15372" max="15372" width="8.28515625" style="21" customWidth="1"/>
    <col min="15373" max="15373" width="1.5703125" style="21" customWidth="1"/>
    <col min="15374" max="15374" width="0" style="21" hidden="1" customWidth="1"/>
    <col min="15375" max="15618" width="9.140625" style="21"/>
    <col min="15619" max="15619" width="15.85546875" style="21" customWidth="1"/>
    <col min="15620" max="15620" width="8" style="21" customWidth="1"/>
    <col min="15621" max="15621" width="7.85546875" style="21" customWidth="1"/>
    <col min="15622" max="15622" width="8" style="21" customWidth="1"/>
    <col min="15623" max="15627" width="8.140625" style="21" customWidth="1"/>
    <col min="15628" max="15628" width="8.28515625" style="21" customWidth="1"/>
    <col min="15629" max="15629" width="1.5703125" style="21" customWidth="1"/>
    <col min="15630" max="15630" width="0" style="21" hidden="1" customWidth="1"/>
    <col min="15631" max="15874" width="9.140625" style="21"/>
    <col min="15875" max="15875" width="15.85546875" style="21" customWidth="1"/>
    <col min="15876" max="15876" width="8" style="21" customWidth="1"/>
    <col min="15877" max="15877" width="7.85546875" style="21" customWidth="1"/>
    <col min="15878" max="15878" width="8" style="21" customWidth="1"/>
    <col min="15879" max="15883" width="8.140625" style="21" customWidth="1"/>
    <col min="15884" max="15884" width="8.28515625" style="21" customWidth="1"/>
    <col min="15885" max="15885" width="1.5703125" style="21" customWidth="1"/>
    <col min="15886" max="15886" width="0" style="21" hidden="1" customWidth="1"/>
    <col min="15887" max="16130" width="9.140625" style="21"/>
    <col min="16131" max="16131" width="15.85546875" style="21" customWidth="1"/>
    <col min="16132" max="16132" width="8" style="21" customWidth="1"/>
    <col min="16133" max="16133" width="7.85546875" style="21" customWidth="1"/>
    <col min="16134" max="16134" width="8" style="21" customWidth="1"/>
    <col min="16135" max="16139" width="8.140625" style="21" customWidth="1"/>
    <col min="16140" max="16140" width="8.28515625" style="21" customWidth="1"/>
    <col min="16141" max="16141" width="1.5703125" style="21" customWidth="1"/>
    <col min="16142" max="16142" width="0" style="21" hidden="1" customWidth="1"/>
    <col min="16143" max="16384" width="9.140625" style="21"/>
  </cols>
  <sheetData>
    <row r="4" spans="2:27" x14ac:dyDescent="0.2">
      <c r="O4" s="49" t="s">
        <v>200</v>
      </c>
    </row>
    <row r="5" spans="2:27" ht="9" customHeight="1" x14ac:dyDescent="0.2">
      <c r="AA5" s="250"/>
    </row>
    <row r="6" spans="2:27" x14ac:dyDescent="0.2">
      <c r="AA6" s="250"/>
    </row>
    <row r="7" spans="2:27" ht="15" x14ac:dyDescent="0.25">
      <c r="W7" s="277"/>
      <c r="X7" s="277"/>
      <c r="Y7" s="277" t="s">
        <v>183</v>
      </c>
      <c r="AA7" s="250"/>
    </row>
    <row r="8" spans="2:27" ht="15" x14ac:dyDescent="0.25">
      <c r="B8" s="50">
        <v>1.1399999999999999</v>
      </c>
      <c r="C8" s="329" t="s">
        <v>201</v>
      </c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W8" s="277" t="s">
        <v>0</v>
      </c>
      <c r="X8" s="277" t="s">
        <v>1</v>
      </c>
      <c r="Y8" s="277">
        <v>25561.000000000069</v>
      </c>
      <c r="AA8" s="250"/>
    </row>
    <row r="9" spans="2:27" ht="15" x14ac:dyDescent="0.25">
      <c r="B9" s="344"/>
      <c r="C9" s="301">
        <v>2012</v>
      </c>
      <c r="D9" s="301"/>
      <c r="F9" s="301">
        <v>2013</v>
      </c>
      <c r="G9" s="301"/>
      <c r="H9" s="301">
        <v>2014</v>
      </c>
      <c r="I9" s="301"/>
      <c r="J9" s="301">
        <v>2015</v>
      </c>
      <c r="K9" s="301"/>
      <c r="L9" s="301">
        <v>2016</v>
      </c>
      <c r="M9" s="301"/>
      <c r="N9" s="301">
        <v>2017</v>
      </c>
      <c r="O9" s="301"/>
      <c r="W9" s="277"/>
      <c r="X9" s="277" t="s">
        <v>184</v>
      </c>
      <c r="Y9" s="277">
        <v>13591.000000000055</v>
      </c>
      <c r="AA9" s="250"/>
    </row>
    <row r="10" spans="2:27" ht="15" x14ac:dyDescent="0.25">
      <c r="B10" s="345"/>
      <c r="C10" s="156" t="s">
        <v>69</v>
      </c>
      <c r="D10" s="156" t="s">
        <v>70</v>
      </c>
      <c r="F10" s="46" t="s">
        <v>69</v>
      </c>
      <c r="G10" s="46" t="s">
        <v>70</v>
      </c>
      <c r="H10" s="46" t="s">
        <v>69</v>
      </c>
      <c r="I10" s="46" t="s">
        <v>70</v>
      </c>
      <c r="J10" s="46" t="s">
        <v>69</v>
      </c>
      <c r="K10" s="46" t="s">
        <v>70</v>
      </c>
      <c r="L10" s="46" t="s">
        <v>69</v>
      </c>
      <c r="M10" s="46" t="s">
        <v>70</v>
      </c>
      <c r="N10" s="46" t="s">
        <v>69</v>
      </c>
      <c r="O10" s="46" t="s">
        <v>70</v>
      </c>
      <c r="P10" s="20"/>
      <c r="Q10" s="277"/>
      <c r="R10" s="277"/>
      <c r="S10" s="277"/>
      <c r="T10" s="277"/>
      <c r="U10" s="277"/>
      <c r="V10" s="277"/>
      <c r="W10" s="277"/>
      <c r="X10" s="277" t="s">
        <v>185</v>
      </c>
      <c r="Y10" s="277">
        <v>4985.9999999999654</v>
      </c>
      <c r="AA10" s="250"/>
    </row>
    <row r="11" spans="2:27" ht="15" x14ac:dyDescent="0.25">
      <c r="B11" s="251"/>
      <c r="C11" s="252"/>
      <c r="D11" s="252"/>
      <c r="P11" s="20"/>
      <c r="Q11" s="277"/>
      <c r="R11" s="277"/>
      <c r="S11" s="277"/>
      <c r="T11" s="277" t="s">
        <v>183</v>
      </c>
      <c r="U11" s="277"/>
      <c r="V11" s="277"/>
      <c r="W11" s="277"/>
      <c r="X11" s="277" t="s">
        <v>186</v>
      </c>
      <c r="Y11" s="277">
        <v>4485.0000000000173</v>
      </c>
      <c r="AA11" s="250"/>
    </row>
    <row r="12" spans="2:27" ht="15" x14ac:dyDescent="0.25">
      <c r="B12" s="135" t="s">
        <v>114</v>
      </c>
      <c r="C12" s="253">
        <f>C16+C17+C18+C19+C20+C24+C25</f>
        <v>24165.000000000149</v>
      </c>
      <c r="D12" s="254">
        <v>100</v>
      </c>
      <c r="F12" s="253">
        <f>F16+F17+F18+F19+F20+F24+F25</f>
        <v>23387.214656290573</v>
      </c>
      <c r="G12" s="254">
        <v>100</v>
      </c>
      <c r="H12" s="255">
        <f>SUM(H14+H22)</f>
        <v>25605.99999999992</v>
      </c>
      <c r="I12" s="254">
        <v>100</v>
      </c>
      <c r="J12" s="255">
        <f>SUM(J14+J22)</f>
        <v>26780.000000000018</v>
      </c>
      <c r="K12" s="254">
        <v>100</v>
      </c>
      <c r="L12" s="255">
        <f>SUM(L14+L22)</f>
        <v>25561</v>
      </c>
      <c r="M12" s="254">
        <v>100</v>
      </c>
      <c r="N12" s="255">
        <f>SUM(N14+N22)</f>
        <v>25197</v>
      </c>
      <c r="O12" s="254">
        <v>100</v>
      </c>
      <c r="P12" s="20"/>
      <c r="Q12" s="277"/>
      <c r="R12" s="277" t="s">
        <v>0</v>
      </c>
      <c r="S12" s="277" t="s">
        <v>184</v>
      </c>
      <c r="T12" s="277">
        <v>30122.654850723746</v>
      </c>
      <c r="U12" s="277"/>
      <c r="V12" s="277"/>
      <c r="W12" s="277"/>
      <c r="X12" s="277" t="s">
        <v>187</v>
      </c>
      <c r="Y12" s="277">
        <v>708.00000000000034</v>
      </c>
      <c r="AA12" s="250"/>
    </row>
    <row r="13" spans="2:27" ht="15" x14ac:dyDescent="0.25">
      <c r="B13" s="251"/>
      <c r="C13" s="256"/>
      <c r="D13" s="257"/>
      <c r="G13" s="257"/>
      <c r="H13" s="229"/>
      <c r="I13" s="257"/>
      <c r="J13" s="229"/>
      <c r="K13" s="257"/>
      <c r="L13" s="229"/>
      <c r="M13" s="257"/>
      <c r="N13" s="229"/>
      <c r="O13" s="257"/>
      <c r="P13" s="20"/>
      <c r="Q13" s="277"/>
      <c r="R13" s="277"/>
      <c r="S13" s="277" t="s">
        <v>185</v>
      </c>
      <c r="T13" s="277">
        <v>11281.766575653817</v>
      </c>
      <c r="U13" s="277"/>
      <c r="V13" s="277"/>
      <c r="W13" s="277"/>
      <c r="X13" s="277" t="s">
        <v>188</v>
      </c>
      <c r="Y13" s="277">
        <v>645</v>
      </c>
      <c r="AA13" s="250"/>
    </row>
    <row r="14" spans="2:27" ht="15" x14ac:dyDescent="0.25">
      <c r="B14" s="135" t="s">
        <v>115</v>
      </c>
      <c r="C14" s="253">
        <f>C16+C17+C18+C19+C20</f>
        <v>23164.000000000149</v>
      </c>
      <c r="D14" s="254">
        <f>(C14/C12)*100</f>
        <v>95.857645354852082</v>
      </c>
      <c r="F14" s="253">
        <f>F16+F17+F18+F19+F20</f>
        <v>22493.654654727674</v>
      </c>
      <c r="G14" s="254">
        <f>(F14/F12)*100</f>
        <v>96.179279941219704</v>
      </c>
      <c r="H14" s="255">
        <f>SUM(H16:H20)</f>
        <v>24521.99999999992</v>
      </c>
      <c r="I14" s="254">
        <f>(H14/H12)*100</f>
        <v>95.766617199093957</v>
      </c>
      <c r="J14" s="255">
        <f>SUM(J16:J20)</f>
        <v>25634.000000000022</v>
      </c>
      <c r="K14" s="254">
        <f>(J14/J12)*100</f>
        <v>95.720687079910391</v>
      </c>
      <c r="L14" s="255">
        <f>SUM(L16:L20)</f>
        <v>24415</v>
      </c>
      <c r="M14" s="254">
        <f>(L14/L12)*100</f>
        <v>95.516607331481552</v>
      </c>
      <c r="N14" s="255">
        <f>SUM(N16:N20)</f>
        <v>24131</v>
      </c>
      <c r="O14" s="254">
        <f>(N14/N12)*100</f>
        <v>95.769337619557888</v>
      </c>
      <c r="P14" s="20"/>
      <c r="Q14" s="277"/>
      <c r="R14" s="277"/>
      <c r="S14" s="277" t="s">
        <v>186</v>
      </c>
      <c r="T14" s="277">
        <v>11919.11527439223</v>
      </c>
      <c r="U14" s="277"/>
      <c r="V14" s="277"/>
      <c r="W14" s="277"/>
      <c r="X14" s="277" t="s">
        <v>189</v>
      </c>
      <c r="Y14" s="277">
        <v>945.44999999999948</v>
      </c>
      <c r="AA14" s="250"/>
    </row>
    <row r="15" spans="2:27" ht="15" x14ac:dyDescent="0.25">
      <c r="B15" s="251"/>
      <c r="C15" s="256"/>
      <c r="D15" s="254"/>
      <c r="G15" s="254"/>
      <c r="H15" s="229"/>
      <c r="I15" s="254"/>
      <c r="J15" s="229"/>
      <c r="K15" s="254"/>
      <c r="L15" s="229"/>
      <c r="M15" s="254"/>
      <c r="N15" s="229"/>
      <c r="O15" s="254"/>
      <c r="P15" s="20"/>
      <c r="Q15" s="277"/>
      <c r="R15" s="277"/>
      <c r="S15" s="277" t="s">
        <v>187</v>
      </c>
      <c r="T15" s="277">
        <v>1844.8953294554519</v>
      </c>
      <c r="U15" s="277"/>
      <c r="V15" s="277"/>
      <c r="W15" s="277"/>
      <c r="X15" s="277" t="s">
        <v>190</v>
      </c>
      <c r="Y15" s="277">
        <v>200.55</v>
      </c>
      <c r="AA15" s="250"/>
    </row>
    <row r="16" spans="2:27" ht="15" x14ac:dyDescent="0.25">
      <c r="B16" s="251" t="s">
        <v>6</v>
      </c>
      <c r="C16" s="256">
        <v>13109.000000000131</v>
      </c>
      <c r="D16" s="258">
        <f>(C16/$C$12)*100</f>
        <v>54.247879164080494</v>
      </c>
      <c r="F16" s="229">
        <v>12698.862329903697</v>
      </c>
      <c r="G16" s="258">
        <f>(F16/$F$12)*100</f>
        <v>54.298310066128472</v>
      </c>
      <c r="H16" s="229">
        <v>13846.999999999891</v>
      </c>
      <c r="I16" s="258">
        <f>(H16/$H$12)*100</f>
        <v>54.077169413418467</v>
      </c>
      <c r="J16" s="183">
        <v>14494.000000000016</v>
      </c>
      <c r="K16" s="258">
        <f>(J16/$J$12)*100</f>
        <v>54.122479462285312</v>
      </c>
      <c r="L16" s="183">
        <v>13591</v>
      </c>
      <c r="M16" s="258">
        <f>(L16/$L$12)*100</f>
        <v>53.170846211024603</v>
      </c>
      <c r="N16" s="183">
        <v>13497</v>
      </c>
      <c r="O16" s="258">
        <f>(N16/$N$12)*100</f>
        <v>53.565900702464575</v>
      </c>
      <c r="P16" s="20"/>
      <c r="Q16" s="277"/>
      <c r="R16" s="277"/>
      <c r="S16" s="277" t="s">
        <v>188</v>
      </c>
      <c r="T16" s="277">
        <v>1231.0677158132967</v>
      </c>
      <c r="U16" s="277"/>
      <c r="V16" s="277"/>
      <c r="AA16" s="250"/>
    </row>
    <row r="17" spans="2:27" ht="15" x14ac:dyDescent="0.25">
      <c r="B17" s="251" t="s">
        <v>7</v>
      </c>
      <c r="C17" s="256">
        <v>4806.0000000000282</v>
      </c>
      <c r="D17" s="258">
        <f t="shared" ref="D17:D20" si="0">(C17/$C$12)*100</f>
        <v>19.888268156424573</v>
      </c>
      <c r="F17" s="229">
        <v>4605.2707772856484</v>
      </c>
      <c r="G17" s="258">
        <f t="shared" ref="G17:G20" si="1">(F17/$F$12)*100</f>
        <v>19.69140337986741</v>
      </c>
      <c r="H17" s="229">
        <v>5047.0000000000136</v>
      </c>
      <c r="I17" s="258">
        <f t="shared" ref="I17:I20" si="2">(H17/$H$12)*100</f>
        <v>19.710224166211159</v>
      </c>
      <c r="J17" s="183">
        <v>5348.0000000000146</v>
      </c>
      <c r="K17" s="258">
        <f t="shared" ref="K17:K20" si="3">(J17/$J$12)*100</f>
        <v>19.970126960418263</v>
      </c>
      <c r="L17" s="183">
        <v>4986</v>
      </c>
      <c r="M17" s="258">
        <f t="shared" ref="M17:M20" si="4">(L17/$L$12)*100</f>
        <v>19.506279097061928</v>
      </c>
      <c r="N17" s="183">
        <v>4913</v>
      </c>
      <c r="O17" s="258">
        <f t="shared" ref="O17:O20" si="5">(N17/$N$12)*100</f>
        <v>19.498352978529191</v>
      </c>
      <c r="P17" s="20"/>
      <c r="Q17" s="277"/>
      <c r="R17" s="277"/>
      <c r="S17" s="277" t="s">
        <v>189</v>
      </c>
      <c r="T17" s="277">
        <v>1731.7792600239238</v>
      </c>
      <c r="U17" s="277"/>
      <c r="V17" s="277"/>
      <c r="AA17" s="250"/>
    </row>
    <row r="18" spans="2:27" ht="15" x14ac:dyDescent="0.25">
      <c r="B18" s="251" t="s">
        <v>8</v>
      </c>
      <c r="C18" s="256">
        <v>4146.99999999999</v>
      </c>
      <c r="D18" s="258">
        <f t="shared" si="0"/>
        <v>17.161183529898466</v>
      </c>
      <c r="F18" s="229">
        <v>4106.9392379525107</v>
      </c>
      <c r="G18" s="258">
        <f t="shared" si="1"/>
        <v>17.560617193240013</v>
      </c>
      <c r="H18" s="229">
        <v>4428.0000000000136</v>
      </c>
      <c r="I18" s="258">
        <f t="shared" si="2"/>
        <v>17.292821994845063</v>
      </c>
      <c r="J18" s="183">
        <v>4551.9999999999927</v>
      </c>
      <c r="K18" s="258">
        <f t="shared" si="3"/>
        <v>16.997759522031327</v>
      </c>
      <c r="L18" s="183">
        <v>4485</v>
      </c>
      <c r="M18" s="258">
        <f t="shared" si="4"/>
        <v>17.546261883337895</v>
      </c>
      <c r="N18" s="183">
        <v>4466</v>
      </c>
      <c r="O18" s="258">
        <f t="shared" si="5"/>
        <v>17.724332261777196</v>
      </c>
      <c r="P18" s="20"/>
      <c r="Q18" s="277"/>
      <c r="R18" s="277"/>
      <c r="S18" s="277" t="s">
        <v>190</v>
      </c>
      <c r="T18" s="277">
        <v>106.72099393697489</v>
      </c>
      <c r="U18" s="277"/>
      <c r="V18" s="277"/>
      <c r="AA18" s="250"/>
    </row>
    <row r="19" spans="2:27" ht="15" x14ac:dyDescent="0.25">
      <c r="B19" s="251" t="s">
        <v>10</v>
      </c>
      <c r="C19" s="256">
        <v>594</v>
      </c>
      <c r="D19" s="258">
        <f t="shared" si="0"/>
        <v>2.4581005586592029</v>
      </c>
      <c r="F19" s="229">
        <v>515.51538551705687</v>
      </c>
      <c r="G19" s="258">
        <f t="shared" si="1"/>
        <v>2.2042615723732459</v>
      </c>
      <c r="H19" s="229">
        <v>618</v>
      </c>
      <c r="I19" s="258">
        <f t="shared" si="2"/>
        <v>2.4134968366789109</v>
      </c>
      <c r="J19" s="183">
        <v>647.00000000000114</v>
      </c>
      <c r="K19" s="258">
        <f t="shared" si="3"/>
        <v>2.4159820761762538</v>
      </c>
      <c r="L19" s="183">
        <v>708</v>
      </c>
      <c r="M19" s="258">
        <f t="shared" si="4"/>
        <v>2.7698446852627052</v>
      </c>
      <c r="N19" s="183">
        <v>644</v>
      </c>
      <c r="O19" s="258">
        <f t="shared" si="5"/>
        <v>2.5558598245822917</v>
      </c>
      <c r="P19" s="20"/>
      <c r="Q19" s="277"/>
      <c r="R19" s="277"/>
      <c r="S19" s="277"/>
      <c r="T19" s="277"/>
      <c r="U19" s="277"/>
      <c r="V19" s="277"/>
      <c r="AA19" s="250"/>
    </row>
    <row r="20" spans="2:27" ht="15" x14ac:dyDescent="0.25">
      <c r="B20" s="251" t="s">
        <v>9</v>
      </c>
      <c r="C20" s="256">
        <v>507.99999999999881</v>
      </c>
      <c r="D20" s="258">
        <f t="shared" si="0"/>
        <v>2.1022139457893467</v>
      </c>
      <c r="F20" s="229">
        <v>567.06692406876289</v>
      </c>
      <c r="G20" s="258">
        <f t="shared" si="1"/>
        <v>2.4246877296105724</v>
      </c>
      <c r="H20" s="229">
        <v>581.99999999999955</v>
      </c>
      <c r="I20" s="258">
        <f t="shared" si="2"/>
        <v>2.2729047879403321</v>
      </c>
      <c r="J20" s="183">
        <v>592.9999999999992</v>
      </c>
      <c r="K20" s="258">
        <f t="shared" si="3"/>
        <v>2.2143390589992489</v>
      </c>
      <c r="L20" s="183">
        <v>645</v>
      </c>
      <c r="M20" s="258">
        <f t="shared" si="4"/>
        <v>2.5233754547944134</v>
      </c>
      <c r="N20" s="183">
        <v>611</v>
      </c>
      <c r="O20" s="258">
        <f t="shared" si="5"/>
        <v>2.4248918522046274</v>
      </c>
      <c r="P20" s="20"/>
      <c r="Q20" s="277"/>
      <c r="R20" s="277"/>
      <c r="S20" s="277"/>
      <c r="T20" s="277"/>
      <c r="U20" s="277"/>
      <c r="V20" s="277"/>
      <c r="AA20" s="250"/>
    </row>
    <row r="21" spans="2:27" x14ac:dyDescent="0.2">
      <c r="B21" s="251"/>
      <c r="C21" s="256"/>
      <c r="D21" s="254"/>
      <c r="G21" s="254"/>
      <c r="H21" s="229"/>
      <c r="I21" s="254"/>
      <c r="J21" s="229"/>
      <c r="K21" s="254"/>
      <c r="L21" s="229"/>
      <c r="M21" s="254"/>
      <c r="N21" s="229"/>
      <c r="O21" s="254"/>
      <c r="AA21" s="250"/>
    </row>
    <row r="22" spans="2:27" ht="15" x14ac:dyDescent="0.25">
      <c r="B22" s="135" t="s">
        <v>116</v>
      </c>
      <c r="C22" s="253">
        <f>C24+C25</f>
        <v>1001.0000000000007</v>
      </c>
      <c r="D22" s="254">
        <f>(C22/$C$12)*100</f>
        <v>4.1423546451479183</v>
      </c>
      <c r="F22" s="229">
        <v>893.56000156290054</v>
      </c>
      <c r="G22" s="254">
        <f>(F22/$F$12)*100</f>
        <v>3.8207200587803016</v>
      </c>
      <c r="H22" s="255">
        <f>SUM(H24:H25)</f>
        <v>1084.0000000000007</v>
      </c>
      <c r="I22" s="254">
        <f>(H22/$H$12)*100</f>
        <v>4.2333828009060532</v>
      </c>
      <c r="J22" s="255">
        <f>SUM(J24:J25)</f>
        <v>1145.9999999999977</v>
      </c>
      <c r="K22" s="254">
        <f>(J22/$J$12)*100</f>
        <v>4.2793129200896081</v>
      </c>
      <c r="L22" s="255">
        <f>SUM(L24:L25)</f>
        <v>1145.9999999999995</v>
      </c>
      <c r="M22" s="254">
        <f>(L22/$L$12)*100</f>
        <v>4.4833926685184444</v>
      </c>
      <c r="N22" s="255">
        <f>SUM(N24:N25)</f>
        <v>1066</v>
      </c>
      <c r="O22" s="254">
        <f>(N22/$L$12)*100</f>
        <v>4.1704158679237899</v>
      </c>
      <c r="S22" s="277"/>
      <c r="T22" s="277"/>
      <c r="U22" s="277" t="s">
        <v>183</v>
      </c>
      <c r="AA22" s="250"/>
    </row>
    <row r="23" spans="2:27" ht="15" x14ac:dyDescent="0.25">
      <c r="B23" s="251"/>
      <c r="C23" s="259"/>
      <c r="D23" s="254"/>
      <c r="G23" s="254"/>
      <c r="H23" s="229"/>
      <c r="I23" s="254"/>
      <c r="J23" s="229"/>
      <c r="K23" s="254"/>
      <c r="L23" s="229"/>
      <c r="M23" s="254"/>
      <c r="N23" s="229"/>
      <c r="O23" s="254"/>
      <c r="S23" s="277" t="s">
        <v>0</v>
      </c>
      <c r="T23" s="277" t="s">
        <v>184</v>
      </c>
      <c r="U23" s="277">
        <v>11228.555094363077</v>
      </c>
      <c r="AA23" s="250"/>
    </row>
    <row r="24" spans="2:27" ht="15" x14ac:dyDescent="0.25">
      <c r="B24" s="251" t="s">
        <v>50</v>
      </c>
      <c r="C24" s="256">
        <v>871.83870967741984</v>
      </c>
      <c r="D24" s="260">
        <f t="shared" ref="D24:D25" si="6">(C24/$C$12)*100</f>
        <v>3.6078572715804444</v>
      </c>
      <c r="F24" s="256">
        <v>822.07520143786849</v>
      </c>
      <c r="G24" s="260">
        <f>(F24/$F$12)*100</f>
        <v>3.5150624540778774</v>
      </c>
      <c r="H24" s="183">
        <v>1029.8000000000006</v>
      </c>
      <c r="I24" s="260">
        <f>(H24/$H$12)*100</f>
        <v>4.0217136608607502</v>
      </c>
      <c r="J24" s="183">
        <v>997.44444444444241</v>
      </c>
      <c r="K24" s="260">
        <f>(J24/$J$12)*100</f>
        <v>3.7245871711891025</v>
      </c>
      <c r="L24" s="183">
        <v>945.44999999999948</v>
      </c>
      <c r="M24" s="260">
        <f>(L24/$L$12)*100</f>
        <v>3.6987989515277162</v>
      </c>
      <c r="N24" s="183">
        <v>892</v>
      </c>
      <c r="O24" s="260">
        <f>(N24/$N$12)*100</f>
        <v>3.5401039806326149</v>
      </c>
      <c r="S24" s="277"/>
      <c r="T24" s="277" t="s">
        <v>185</v>
      </c>
      <c r="U24" s="277">
        <v>4216.2623546257837</v>
      </c>
      <c r="AA24" s="250"/>
    </row>
    <row r="25" spans="2:27" ht="15" x14ac:dyDescent="0.25">
      <c r="B25" s="261" t="s">
        <v>51</v>
      </c>
      <c r="C25" s="262">
        <v>129.16129032258081</v>
      </c>
      <c r="D25" s="263">
        <f t="shared" si="6"/>
        <v>0.53449737356747362</v>
      </c>
      <c r="F25" s="262">
        <v>71.484800125031995</v>
      </c>
      <c r="G25" s="263">
        <f>(F25/$F$12)*100</f>
        <v>0.30565760470242398</v>
      </c>
      <c r="H25" s="264">
        <v>54.2</v>
      </c>
      <c r="I25" s="263">
        <f>(H25/$H$12)*100</f>
        <v>0.21166914004530257</v>
      </c>
      <c r="J25" s="264">
        <v>148.5555555555554</v>
      </c>
      <c r="K25" s="263">
        <f>(J25/$J$12)*100</f>
        <v>0.5547257489005053</v>
      </c>
      <c r="L25" s="264">
        <v>200.55</v>
      </c>
      <c r="M25" s="263">
        <f>(L25/$L$12)*100</f>
        <v>0.78459371699072822</v>
      </c>
      <c r="N25" s="264">
        <v>174</v>
      </c>
      <c r="O25" s="263">
        <f>(N25/$N$12)*100</f>
        <v>0.69055839980950107</v>
      </c>
      <c r="S25" s="277"/>
      <c r="T25" s="277" t="s">
        <v>186</v>
      </c>
      <c r="U25" s="277">
        <v>3847.0169209431351</v>
      </c>
      <c r="AA25" s="250"/>
    </row>
    <row r="26" spans="2:27" ht="15" x14ac:dyDescent="0.25">
      <c r="S26" s="277"/>
      <c r="T26" s="277" t="s">
        <v>187</v>
      </c>
      <c r="U26" s="277">
        <v>556.20000000000095</v>
      </c>
      <c r="AA26" s="250"/>
    </row>
    <row r="27" spans="2:27" ht="15" x14ac:dyDescent="0.25">
      <c r="S27" s="277"/>
      <c r="T27" s="277" t="s">
        <v>188</v>
      </c>
      <c r="U27" s="277">
        <v>485.00000000000028</v>
      </c>
      <c r="AA27" s="250"/>
    </row>
    <row r="28" spans="2:27" ht="15" x14ac:dyDescent="0.25">
      <c r="S28" s="277"/>
      <c r="T28" s="277" t="s">
        <v>189</v>
      </c>
      <c r="U28" s="277">
        <v>813.00000000000171</v>
      </c>
      <c r="AA28" s="250"/>
    </row>
    <row r="29" spans="2:27" ht="15" x14ac:dyDescent="0.25">
      <c r="H29" s="265"/>
      <c r="I29" s="265"/>
      <c r="J29" s="266"/>
      <c r="Q29" s="278">
        <v>2011</v>
      </c>
      <c r="S29" s="277"/>
      <c r="T29" s="277" t="s">
        <v>190</v>
      </c>
      <c r="U29" s="277">
        <v>42.789473684210598</v>
      </c>
      <c r="AA29" s="250"/>
    </row>
    <row r="30" spans="2:27" ht="13.5" customHeight="1" x14ac:dyDescent="0.2">
      <c r="F30" s="32"/>
      <c r="G30" s="267"/>
      <c r="H30" s="265"/>
      <c r="I30" s="265"/>
      <c r="J30" s="266"/>
      <c r="K30" s="268"/>
      <c r="L30" s="268"/>
      <c r="M30" s="268"/>
      <c r="N30" s="268"/>
      <c r="Q30" s="85" t="str">
        <f>B16</f>
        <v>George Town</v>
      </c>
      <c r="R30" s="279">
        <v>13497</v>
      </c>
      <c r="S30" s="85">
        <v>12699</v>
      </c>
      <c r="T30" s="280">
        <v>13109.000000000131</v>
      </c>
      <c r="U30" s="281"/>
      <c r="AA30" s="250"/>
    </row>
    <row r="31" spans="2:27" x14ac:dyDescent="0.2">
      <c r="F31" s="32"/>
      <c r="G31" s="265"/>
      <c r="H31" s="265"/>
      <c r="I31" s="265"/>
      <c r="J31" s="266"/>
      <c r="K31" s="268"/>
      <c r="L31" s="268"/>
      <c r="M31" s="268"/>
      <c r="N31" s="268"/>
      <c r="Q31" s="85" t="str">
        <f>B17</f>
        <v>West Bay</v>
      </c>
      <c r="R31" s="279">
        <v>4913</v>
      </c>
      <c r="S31" s="85">
        <v>4605</v>
      </c>
      <c r="T31" s="280">
        <v>4806.0000000000282</v>
      </c>
      <c r="U31" s="281"/>
      <c r="AA31" s="250"/>
    </row>
    <row r="32" spans="2:27" ht="13.5" customHeight="1" x14ac:dyDescent="0.2">
      <c r="F32" s="32"/>
      <c r="G32" s="269"/>
      <c r="H32" s="269"/>
      <c r="I32" s="270"/>
      <c r="J32" s="271"/>
      <c r="K32" s="268"/>
      <c r="L32" s="268"/>
      <c r="M32" s="268"/>
      <c r="N32" s="268"/>
      <c r="Q32" s="85" t="str">
        <f>B18</f>
        <v>Bodden Town</v>
      </c>
      <c r="R32" s="279">
        <v>4466</v>
      </c>
      <c r="S32" s="85">
        <v>4107</v>
      </c>
      <c r="T32" s="280">
        <v>4146.99999999999</v>
      </c>
      <c r="U32" s="281"/>
      <c r="AA32" s="250"/>
    </row>
    <row r="33" spans="2:27" x14ac:dyDescent="0.2">
      <c r="F33" s="32"/>
      <c r="G33" s="269"/>
      <c r="H33" s="269"/>
      <c r="I33" s="270"/>
      <c r="J33" s="271"/>
      <c r="K33" s="268"/>
      <c r="L33" s="268"/>
      <c r="M33" s="268"/>
      <c r="N33" s="268"/>
      <c r="Q33" s="85" t="str">
        <f>B19</f>
        <v>North Side</v>
      </c>
      <c r="R33" s="279">
        <v>644</v>
      </c>
      <c r="S33" s="85">
        <v>516</v>
      </c>
      <c r="T33" s="280">
        <v>594</v>
      </c>
      <c r="U33" s="281"/>
      <c r="AA33" s="250"/>
    </row>
    <row r="34" spans="2:27" x14ac:dyDescent="0.2">
      <c r="F34" s="32"/>
      <c r="G34" s="269"/>
      <c r="H34" s="269"/>
      <c r="I34" s="270"/>
      <c r="J34" s="271"/>
      <c r="K34" s="268"/>
      <c r="L34" s="268"/>
      <c r="M34" s="268"/>
      <c r="N34" s="268"/>
      <c r="Q34" s="85" t="str">
        <f>B20</f>
        <v>East End</v>
      </c>
      <c r="R34" s="279">
        <v>611</v>
      </c>
      <c r="S34" s="85">
        <v>567</v>
      </c>
      <c r="T34" s="280">
        <v>507.99999999999881</v>
      </c>
      <c r="U34" s="281"/>
      <c r="AA34" s="250"/>
    </row>
    <row r="35" spans="2:27" x14ac:dyDescent="0.2">
      <c r="F35" s="32"/>
      <c r="G35" s="269"/>
      <c r="H35" s="269"/>
      <c r="I35" s="270"/>
      <c r="J35" s="271"/>
      <c r="K35" s="268"/>
      <c r="L35" s="268"/>
      <c r="M35" s="268"/>
      <c r="N35" s="268"/>
      <c r="Q35" s="85" t="str">
        <f>B22</f>
        <v xml:space="preserve">Sister Islands </v>
      </c>
      <c r="R35" s="282">
        <v>1066</v>
      </c>
      <c r="S35" s="85">
        <v>894</v>
      </c>
      <c r="T35" s="85">
        <v>1001</v>
      </c>
      <c r="U35" s="281"/>
      <c r="AA35" s="250"/>
    </row>
    <row r="36" spans="2:27" x14ac:dyDescent="0.2">
      <c r="F36" s="32"/>
      <c r="G36" s="269"/>
      <c r="H36" s="269"/>
      <c r="I36" s="270"/>
      <c r="J36" s="271"/>
      <c r="K36" s="268"/>
      <c r="L36" s="268"/>
      <c r="M36" s="268"/>
      <c r="N36" s="268"/>
      <c r="R36" s="283">
        <f>SUM(R38:R39)</f>
        <v>0</v>
      </c>
      <c r="AA36" s="250"/>
    </row>
    <row r="37" spans="2:27" x14ac:dyDescent="0.2">
      <c r="F37" s="32"/>
      <c r="G37" s="269"/>
      <c r="H37" s="269"/>
      <c r="I37" s="270"/>
      <c r="J37" s="271"/>
      <c r="K37" s="268"/>
      <c r="L37" s="268"/>
      <c r="M37" s="268"/>
      <c r="N37" s="268"/>
      <c r="AA37" s="250"/>
    </row>
    <row r="38" spans="2:27" x14ac:dyDescent="0.2">
      <c r="F38" s="32"/>
      <c r="G38" s="269"/>
      <c r="H38" s="269"/>
      <c r="I38" s="270"/>
      <c r="J38" s="271"/>
      <c r="K38" s="268"/>
      <c r="L38" s="268"/>
      <c r="M38" s="268"/>
      <c r="N38" s="268"/>
    </row>
    <row r="39" spans="2:27" ht="13.5" customHeight="1" x14ac:dyDescent="0.2">
      <c r="F39" s="32"/>
      <c r="G39" s="269"/>
      <c r="H39" s="270"/>
      <c r="I39" s="271"/>
      <c r="J39" s="272"/>
      <c r="K39" s="268"/>
      <c r="L39" s="268"/>
      <c r="M39" s="268"/>
      <c r="N39" s="268"/>
      <c r="O39" s="273"/>
      <c r="P39" s="273"/>
    </row>
    <row r="40" spans="2:27" ht="13.5" customHeight="1" x14ac:dyDescent="0.2">
      <c r="F40" s="32"/>
      <c r="G40" s="269"/>
      <c r="H40" s="269"/>
      <c r="I40" s="269"/>
      <c r="J40" s="269"/>
      <c r="K40" s="268"/>
      <c r="L40" s="268"/>
      <c r="M40" s="268"/>
      <c r="N40" s="268"/>
    </row>
    <row r="48" spans="2:27" ht="12.75" customHeight="1" x14ac:dyDescent="0.2">
      <c r="B48" s="346" t="s">
        <v>123</v>
      </c>
      <c r="C48" s="346"/>
      <c r="D48" s="346"/>
      <c r="E48" s="346"/>
      <c r="F48" s="346"/>
    </row>
    <row r="49" spans="2:8" x14ac:dyDescent="0.2">
      <c r="B49" s="346"/>
      <c r="C49" s="346"/>
      <c r="D49" s="346"/>
      <c r="E49" s="346"/>
      <c r="F49" s="346"/>
    </row>
    <row r="51" spans="2:8" x14ac:dyDescent="0.2">
      <c r="B51" s="274"/>
      <c r="C51" s="274"/>
      <c r="D51" s="274"/>
    </row>
    <row r="52" spans="2:8" ht="9" customHeight="1" x14ac:dyDescent="0.2">
      <c r="B52" s="274"/>
      <c r="C52" s="274"/>
      <c r="D52" s="274"/>
    </row>
    <row r="53" spans="2:8" ht="15" x14ac:dyDescent="0.25">
      <c r="B53" s="234"/>
      <c r="C53" s="275"/>
      <c r="D53" s="275"/>
      <c r="E53" s="275"/>
      <c r="F53" s="276"/>
      <c r="G53" s="276"/>
      <c r="H53" s="276"/>
    </row>
  </sheetData>
  <mergeCells count="9">
    <mergeCell ref="B9:B10"/>
    <mergeCell ref="B48:F49"/>
    <mergeCell ref="C8:O8"/>
    <mergeCell ref="N9:O9"/>
    <mergeCell ref="L9:M9"/>
    <mergeCell ref="J9:K9"/>
    <mergeCell ref="H9:I9"/>
    <mergeCell ref="F9:G9"/>
    <mergeCell ref="C9:D9"/>
  </mergeCells>
  <pageMargins left="0.7" right="0.7" top="0.75" bottom="0.75" header="0.3" footer="0.3"/>
  <pageSetup scale="55" orientation="portrait" r:id="rId1"/>
  <ignoredErrors>
    <ignoredError sqref="H22:I22 I14:I21 K22 H14 J14:K14 L14:M14 M22:N22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28575</xdr:rowOff>
              </from>
              <to>
                <xdr:col>1</xdr:col>
                <xdr:colOff>542925</xdr:colOff>
                <xdr:row>3</xdr:row>
                <xdr:rowOff>152400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T44"/>
  <sheetViews>
    <sheetView zoomScaleNormal="100" zoomScaleSheetLayoutView="90" workbookViewId="0">
      <selection activeCell="F2" sqref="F2"/>
    </sheetView>
  </sheetViews>
  <sheetFormatPr defaultRowHeight="12.75" x14ac:dyDescent="0.2"/>
  <cols>
    <col min="1" max="1" width="7.7109375" style="21" customWidth="1"/>
    <col min="2" max="2" width="15.140625" style="21" customWidth="1"/>
    <col min="3" max="3" width="12.5703125" style="21" customWidth="1"/>
    <col min="4" max="4" width="12.7109375" style="21" customWidth="1"/>
    <col min="5" max="5" width="10.42578125" style="21" customWidth="1"/>
    <col min="6" max="6" width="10.28515625" style="21" customWidth="1"/>
    <col min="7" max="8" width="11" style="21" customWidth="1"/>
    <col min="9" max="9" width="10.28515625" style="21" customWidth="1"/>
    <col min="10" max="11" width="9.140625" style="21"/>
    <col min="12" max="12" width="10.28515625" style="21" customWidth="1"/>
    <col min="13" max="14" width="9.140625" style="21"/>
    <col min="15" max="15" width="10.28515625" style="21" customWidth="1"/>
    <col min="16" max="244" width="9.140625" style="21"/>
    <col min="245" max="245" width="7.7109375" style="21" customWidth="1"/>
    <col min="246" max="246" width="15.140625" style="21" customWidth="1"/>
    <col min="247" max="247" width="10" style="21" customWidth="1"/>
    <col min="248" max="248" width="8.42578125" style="21" customWidth="1"/>
    <col min="249" max="249" width="10.140625" style="21" customWidth="1"/>
    <col min="250" max="250" width="10" style="21" customWidth="1"/>
    <col min="251" max="251" width="8.42578125" style="21" customWidth="1"/>
    <col min="252" max="252" width="10.140625" style="21" customWidth="1"/>
    <col min="253" max="253" width="10" style="21" customWidth="1"/>
    <col min="254" max="254" width="8.42578125" style="21" customWidth="1"/>
    <col min="255" max="255" width="10.140625" style="21" customWidth="1"/>
    <col min="256" max="256" width="10" style="21" customWidth="1"/>
    <col min="257" max="257" width="8.42578125" style="21" customWidth="1"/>
    <col min="258" max="258" width="10.140625" style="21" customWidth="1"/>
    <col min="259" max="259" width="8.28515625" style="21" customWidth="1"/>
    <col min="260" max="260" width="7.7109375" style="21" customWidth="1"/>
    <col min="261" max="500" width="9.140625" style="21"/>
    <col min="501" max="501" width="7.7109375" style="21" customWidth="1"/>
    <col min="502" max="502" width="15.140625" style="21" customWidth="1"/>
    <col min="503" max="503" width="10" style="21" customWidth="1"/>
    <col min="504" max="504" width="8.42578125" style="21" customWidth="1"/>
    <col min="505" max="505" width="10.140625" style="21" customWidth="1"/>
    <col min="506" max="506" width="10" style="21" customWidth="1"/>
    <col min="507" max="507" width="8.42578125" style="21" customWidth="1"/>
    <col min="508" max="508" width="10.140625" style="21" customWidth="1"/>
    <col min="509" max="509" width="10" style="21" customWidth="1"/>
    <col min="510" max="510" width="8.42578125" style="21" customWidth="1"/>
    <col min="511" max="511" width="10.140625" style="21" customWidth="1"/>
    <col min="512" max="512" width="10" style="21" customWidth="1"/>
    <col min="513" max="513" width="8.42578125" style="21" customWidth="1"/>
    <col min="514" max="514" width="10.140625" style="21" customWidth="1"/>
    <col min="515" max="515" width="8.28515625" style="21" customWidth="1"/>
    <col min="516" max="516" width="7.7109375" style="21" customWidth="1"/>
    <col min="517" max="756" width="9.140625" style="21"/>
    <col min="757" max="757" width="7.7109375" style="21" customWidth="1"/>
    <col min="758" max="758" width="15.140625" style="21" customWidth="1"/>
    <col min="759" max="759" width="10" style="21" customWidth="1"/>
    <col min="760" max="760" width="8.42578125" style="21" customWidth="1"/>
    <col min="761" max="761" width="10.140625" style="21" customWidth="1"/>
    <col min="762" max="762" width="10" style="21" customWidth="1"/>
    <col min="763" max="763" width="8.42578125" style="21" customWidth="1"/>
    <col min="764" max="764" width="10.140625" style="21" customWidth="1"/>
    <col min="765" max="765" width="10" style="21" customWidth="1"/>
    <col min="766" max="766" width="8.42578125" style="21" customWidth="1"/>
    <col min="767" max="767" width="10.140625" style="21" customWidth="1"/>
    <col min="768" max="768" width="10" style="21" customWidth="1"/>
    <col min="769" max="769" width="8.42578125" style="21" customWidth="1"/>
    <col min="770" max="770" width="10.140625" style="21" customWidth="1"/>
    <col min="771" max="771" width="8.28515625" style="21" customWidth="1"/>
    <col min="772" max="772" width="7.7109375" style="21" customWidth="1"/>
    <col min="773" max="1012" width="9.140625" style="21"/>
    <col min="1013" max="1013" width="7.7109375" style="21" customWidth="1"/>
    <col min="1014" max="1014" width="15.140625" style="21" customWidth="1"/>
    <col min="1015" max="1015" width="10" style="21" customWidth="1"/>
    <col min="1016" max="1016" width="8.42578125" style="21" customWidth="1"/>
    <col min="1017" max="1017" width="10.140625" style="21" customWidth="1"/>
    <col min="1018" max="1018" width="10" style="21" customWidth="1"/>
    <col min="1019" max="1019" width="8.42578125" style="21" customWidth="1"/>
    <col min="1020" max="1020" width="10.140625" style="21" customWidth="1"/>
    <col min="1021" max="1021" width="10" style="21" customWidth="1"/>
    <col min="1022" max="1022" width="8.42578125" style="21" customWidth="1"/>
    <col min="1023" max="1023" width="10.140625" style="21" customWidth="1"/>
    <col min="1024" max="1024" width="10" style="21" customWidth="1"/>
    <col min="1025" max="1025" width="8.42578125" style="21" customWidth="1"/>
    <col min="1026" max="1026" width="10.140625" style="21" customWidth="1"/>
    <col min="1027" max="1027" width="8.28515625" style="21" customWidth="1"/>
    <col min="1028" max="1028" width="7.7109375" style="21" customWidth="1"/>
    <col min="1029" max="1268" width="9.140625" style="21"/>
    <col min="1269" max="1269" width="7.7109375" style="21" customWidth="1"/>
    <col min="1270" max="1270" width="15.140625" style="21" customWidth="1"/>
    <col min="1271" max="1271" width="10" style="21" customWidth="1"/>
    <col min="1272" max="1272" width="8.42578125" style="21" customWidth="1"/>
    <col min="1273" max="1273" width="10.140625" style="21" customWidth="1"/>
    <col min="1274" max="1274" width="10" style="21" customWidth="1"/>
    <col min="1275" max="1275" width="8.42578125" style="21" customWidth="1"/>
    <col min="1276" max="1276" width="10.140625" style="21" customWidth="1"/>
    <col min="1277" max="1277" width="10" style="21" customWidth="1"/>
    <col min="1278" max="1278" width="8.42578125" style="21" customWidth="1"/>
    <col min="1279" max="1279" width="10.140625" style="21" customWidth="1"/>
    <col min="1280" max="1280" width="10" style="21" customWidth="1"/>
    <col min="1281" max="1281" width="8.42578125" style="21" customWidth="1"/>
    <col min="1282" max="1282" width="10.140625" style="21" customWidth="1"/>
    <col min="1283" max="1283" width="8.28515625" style="21" customWidth="1"/>
    <col min="1284" max="1284" width="7.7109375" style="21" customWidth="1"/>
    <col min="1285" max="1524" width="9.140625" style="21"/>
    <col min="1525" max="1525" width="7.7109375" style="21" customWidth="1"/>
    <col min="1526" max="1526" width="15.140625" style="21" customWidth="1"/>
    <col min="1527" max="1527" width="10" style="21" customWidth="1"/>
    <col min="1528" max="1528" width="8.42578125" style="21" customWidth="1"/>
    <col min="1529" max="1529" width="10.140625" style="21" customWidth="1"/>
    <col min="1530" max="1530" width="10" style="21" customWidth="1"/>
    <col min="1531" max="1531" width="8.42578125" style="21" customWidth="1"/>
    <col min="1532" max="1532" width="10.140625" style="21" customWidth="1"/>
    <col min="1533" max="1533" width="10" style="21" customWidth="1"/>
    <col min="1534" max="1534" width="8.42578125" style="21" customWidth="1"/>
    <col min="1535" max="1535" width="10.140625" style="21" customWidth="1"/>
    <col min="1536" max="1536" width="10" style="21" customWidth="1"/>
    <col min="1537" max="1537" width="8.42578125" style="21" customWidth="1"/>
    <col min="1538" max="1538" width="10.140625" style="21" customWidth="1"/>
    <col min="1539" max="1539" width="8.28515625" style="21" customWidth="1"/>
    <col min="1540" max="1540" width="7.7109375" style="21" customWidth="1"/>
    <col min="1541" max="1780" width="9.140625" style="21"/>
    <col min="1781" max="1781" width="7.7109375" style="21" customWidth="1"/>
    <col min="1782" max="1782" width="15.140625" style="21" customWidth="1"/>
    <col min="1783" max="1783" width="10" style="21" customWidth="1"/>
    <col min="1784" max="1784" width="8.42578125" style="21" customWidth="1"/>
    <col min="1785" max="1785" width="10.140625" style="21" customWidth="1"/>
    <col min="1786" max="1786" width="10" style="21" customWidth="1"/>
    <col min="1787" max="1787" width="8.42578125" style="21" customWidth="1"/>
    <col min="1788" max="1788" width="10.140625" style="21" customWidth="1"/>
    <col min="1789" max="1789" width="10" style="21" customWidth="1"/>
    <col min="1790" max="1790" width="8.42578125" style="21" customWidth="1"/>
    <col min="1791" max="1791" width="10.140625" style="21" customWidth="1"/>
    <col min="1792" max="1792" width="10" style="21" customWidth="1"/>
    <col min="1793" max="1793" width="8.42578125" style="21" customWidth="1"/>
    <col min="1794" max="1794" width="10.140625" style="21" customWidth="1"/>
    <col min="1795" max="1795" width="8.28515625" style="21" customWidth="1"/>
    <col min="1796" max="1796" width="7.7109375" style="21" customWidth="1"/>
    <col min="1797" max="2036" width="9.140625" style="21"/>
    <col min="2037" max="2037" width="7.7109375" style="21" customWidth="1"/>
    <col min="2038" max="2038" width="15.140625" style="21" customWidth="1"/>
    <col min="2039" max="2039" width="10" style="21" customWidth="1"/>
    <col min="2040" max="2040" width="8.42578125" style="21" customWidth="1"/>
    <col min="2041" max="2041" width="10.140625" style="21" customWidth="1"/>
    <col min="2042" max="2042" width="10" style="21" customWidth="1"/>
    <col min="2043" max="2043" width="8.42578125" style="21" customWidth="1"/>
    <col min="2044" max="2044" width="10.140625" style="21" customWidth="1"/>
    <col min="2045" max="2045" width="10" style="21" customWidth="1"/>
    <col min="2046" max="2046" width="8.42578125" style="21" customWidth="1"/>
    <col min="2047" max="2047" width="10.140625" style="21" customWidth="1"/>
    <col min="2048" max="2048" width="10" style="21" customWidth="1"/>
    <col min="2049" max="2049" width="8.42578125" style="21" customWidth="1"/>
    <col min="2050" max="2050" width="10.140625" style="21" customWidth="1"/>
    <col min="2051" max="2051" width="8.28515625" style="21" customWidth="1"/>
    <col min="2052" max="2052" width="7.7109375" style="21" customWidth="1"/>
    <col min="2053" max="2292" width="9.140625" style="21"/>
    <col min="2293" max="2293" width="7.7109375" style="21" customWidth="1"/>
    <col min="2294" max="2294" width="15.140625" style="21" customWidth="1"/>
    <col min="2295" max="2295" width="10" style="21" customWidth="1"/>
    <col min="2296" max="2296" width="8.42578125" style="21" customWidth="1"/>
    <col min="2297" max="2297" width="10.140625" style="21" customWidth="1"/>
    <col min="2298" max="2298" width="10" style="21" customWidth="1"/>
    <col min="2299" max="2299" width="8.42578125" style="21" customWidth="1"/>
    <col min="2300" max="2300" width="10.140625" style="21" customWidth="1"/>
    <col min="2301" max="2301" width="10" style="21" customWidth="1"/>
    <col min="2302" max="2302" width="8.42578125" style="21" customWidth="1"/>
    <col min="2303" max="2303" width="10.140625" style="21" customWidth="1"/>
    <col min="2304" max="2304" width="10" style="21" customWidth="1"/>
    <col min="2305" max="2305" width="8.42578125" style="21" customWidth="1"/>
    <col min="2306" max="2306" width="10.140625" style="21" customWidth="1"/>
    <col min="2307" max="2307" width="8.28515625" style="21" customWidth="1"/>
    <col min="2308" max="2308" width="7.7109375" style="21" customWidth="1"/>
    <col min="2309" max="2548" width="9.140625" style="21"/>
    <col min="2549" max="2549" width="7.7109375" style="21" customWidth="1"/>
    <col min="2550" max="2550" width="15.140625" style="21" customWidth="1"/>
    <col min="2551" max="2551" width="10" style="21" customWidth="1"/>
    <col min="2552" max="2552" width="8.42578125" style="21" customWidth="1"/>
    <col min="2553" max="2553" width="10.140625" style="21" customWidth="1"/>
    <col min="2554" max="2554" width="10" style="21" customWidth="1"/>
    <col min="2555" max="2555" width="8.42578125" style="21" customWidth="1"/>
    <col min="2556" max="2556" width="10.140625" style="21" customWidth="1"/>
    <col min="2557" max="2557" width="10" style="21" customWidth="1"/>
    <col min="2558" max="2558" width="8.42578125" style="21" customWidth="1"/>
    <col min="2559" max="2559" width="10.140625" style="21" customWidth="1"/>
    <col min="2560" max="2560" width="10" style="21" customWidth="1"/>
    <col min="2561" max="2561" width="8.42578125" style="21" customWidth="1"/>
    <col min="2562" max="2562" width="10.140625" style="21" customWidth="1"/>
    <col min="2563" max="2563" width="8.28515625" style="21" customWidth="1"/>
    <col min="2564" max="2564" width="7.7109375" style="21" customWidth="1"/>
    <col min="2565" max="2804" width="9.140625" style="21"/>
    <col min="2805" max="2805" width="7.7109375" style="21" customWidth="1"/>
    <col min="2806" max="2806" width="15.140625" style="21" customWidth="1"/>
    <col min="2807" max="2807" width="10" style="21" customWidth="1"/>
    <col min="2808" max="2808" width="8.42578125" style="21" customWidth="1"/>
    <col min="2809" max="2809" width="10.140625" style="21" customWidth="1"/>
    <col min="2810" max="2810" width="10" style="21" customWidth="1"/>
    <col min="2811" max="2811" width="8.42578125" style="21" customWidth="1"/>
    <col min="2812" max="2812" width="10.140625" style="21" customWidth="1"/>
    <col min="2813" max="2813" width="10" style="21" customWidth="1"/>
    <col min="2814" max="2814" width="8.42578125" style="21" customWidth="1"/>
    <col min="2815" max="2815" width="10.140625" style="21" customWidth="1"/>
    <col min="2816" max="2816" width="10" style="21" customWidth="1"/>
    <col min="2817" max="2817" width="8.42578125" style="21" customWidth="1"/>
    <col min="2818" max="2818" width="10.140625" style="21" customWidth="1"/>
    <col min="2819" max="2819" width="8.28515625" style="21" customWidth="1"/>
    <col min="2820" max="2820" width="7.7109375" style="21" customWidth="1"/>
    <col min="2821" max="3060" width="9.140625" style="21"/>
    <col min="3061" max="3061" width="7.7109375" style="21" customWidth="1"/>
    <col min="3062" max="3062" width="15.140625" style="21" customWidth="1"/>
    <col min="3063" max="3063" width="10" style="21" customWidth="1"/>
    <col min="3064" max="3064" width="8.42578125" style="21" customWidth="1"/>
    <col min="3065" max="3065" width="10.140625" style="21" customWidth="1"/>
    <col min="3066" max="3066" width="10" style="21" customWidth="1"/>
    <col min="3067" max="3067" width="8.42578125" style="21" customWidth="1"/>
    <col min="3068" max="3068" width="10.140625" style="21" customWidth="1"/>
    <col min="3069" max="3069" width="10" style="21" customWidth="1"/>
    <col min="3070" max="3070" width="8.42578125" style="21" customWidth="1"/>
    <col min="3071" max="3071" width="10.140625" style="21" customWidth="1"/>
    <col min="3072" max="3072" width="10" style="21" customWidth="1"/>
    <col min="3073" max="3073" width="8.42578125" style="21" customWidth="1"/>
    <col min="3074" max="3074" width="10.140625" style="21" customWidth="1"/>
    <col min="3075" max="3075" width="8.28515625" style="21" customWidth="1"/>
    <col min="3076" max="3076" width="7.7109375" style="21" customWidth="1"/>
    <col min="3077" max="3316" width="9.140625" style="21"/>
    <col min="3317" max="3317" width="7.7109375" style="21" customWidth="1"/>
    <col min="3318" max="3318" width="15.140625" style="21" customWidth="1"/>
    <col min="3319" max="3319" width="10" style="21" customWidth="1"/>
    <col min="3320" max="3320" width="8.42578125" style="21" customWidth="1"/>
    <col min="3321" max="3321" width="10.140625" style="21" customWidth="1"/>
    <col min="3322" max="3322" width="10" style="21" customWidth="1"/>
    <col min="3323" max="3323" width="8.42578125" style="21" customWidth="1"/>
    <col min="3324" max="3324" width="10.140625" style="21" customWidth="1"/>
    <col min="3325" max="3325" width="10" style="21" customWidth="1"/>
    <col min="3326" max="3326" width="8.42578125" style="21" customWidth="1"/>
    <col min="3327" max="3327" width="10.140625" style="21" customWidth="1"/>
    <col min="3328" max="3328" width="10" style="21" customWidth="1"/>
    <col min="3329" max="3329" width="8.42578125" style="21" customWidth="1"/>
    <col min="3330" max="3330" width="10.140625" style="21" customWidth="1"/>
    <col min="3331" max="3331" width="8.28515625" style="21" customWidth="1"/>
    <col min="3332" max="3332" width="7.7109375" style="21" customWidth="1"/>
    <col min="3333" max="3572" width="9.140625" style="21"/>
    <col min="3573" max="3573" width="7.7109375" style="21" customWidth="1"/>
    <col min="3574" max="3574" width="15.140625" style="21" customWidth="1"/>
    <col min="3575" max="3575" width="10" style="21" customWidth="1"/>
    <col min="3576" max="3576" width="8.42578125" style="21" customWidth="1"/>
    <col min="3577" max="3577" width="10.140625" style="21" customWidth="1"/>
    <col min="3578" max="3578" width="10" style="21" customWidth="1"/>
    <col min="3579" max="3579" width="8.42578125" style="21" customWidth="1"/>
    <col min="3580" max="3580" width="10.140625" style="21" customWidth="1"/>
    <col min="3581" max="3581" width="10" style="21" customWidth="1"/>
    <col min="3582" max="3582" width="8.42578125" style="21" customWidth="1"/>
    <col min="3583" max="3583" width="10.140625" style="21" customWidth="1"/>
    <col min="3584" max="3584" width="10" style="21" customWidth="1"/>
    <col min="3585" max="3585" width="8.42578125" style="21" customWidth="1"/>
    <col min="3586" max="3586" width="10.140625" style="21" customWidth="1"/>
    <col min="3587" max="3587" width="8.28515625" style="21" customWidth="1"/>
    <col min="3588" max="3588" width="7.7109375" style="21" customWidth="1"/>
    <col min="3589" max="3828" width="9.140625" style="21"/>
    <col min="3829" max="3829" width="7.7109375" style="21" customWidth="1"/>
    <col min="3830" max="3830" width="15.140625" style="21" customWidth="1"/>
    <col min="3831" max="3831" width="10" style="21" customWidth="1"/>
    <col min="3832" max="3832" width="8.42578125" style="21" customWidth="1"/>
    <col min="3833" max="3833" width="10.140625" style="21" customWidth="1"/>
    <col min="3834" max="3834" width="10" style="21" customWidth="1"/>
    <col min="3835" max="3835" width="8.42578125" style="21" customWidth="1"/>
    <col min="3836" max="3836" width="10.140625" style="21" customWidth="1"/>
    <col min="3837" max="3837" width="10" style="21" customWidth="1"/>
    <col min="3838" max="3838" width="8.42578125" style="21" customWidth="1"/>
    <col min="3839" max="3839" width="10.140625" style="21" customWidth="1"/>
    <col min="3840" max="3840" width="10" style="21" customWidth="1"/>
    <col min="3841" max="3841" width="8.42578125" style="21" customWidth="1"/>
    <col min="3842" max="3842" width="10.140625" style="21" customWidth="1"/>
    <col min="3843" max="3843" width="8.28515625" style="21" customWidth="1"/>
    <col min="3844" max="3844" width="7.7109375" style="21" customWidth="1"/>
    <col min="3845" max="4084" width="9.140625" style="21"/>
    <col min="4085" max="4085" width="7.7109375" style="21" customWidth="1"/>
    <col min="4086" max="4086" width="15.140625" style="21" customWidth="1"/>
    <col min="4087" max="4087" width="10" style="21" customWidth="1"/>
    <col min="4088" max="4088" width="8.42578125" style="21" customWidth="1"/>
    <col min="4089" max="4089" width="10.140625" style="21" customWidth="1"/>
    <col min="4090" max="4090" width="10" style="21" customWidth="1"/>
    <col min="4091" max="4091" width="8.42578125" style="21" customWidth="1"/>
    <col min="4092" max="4092" width="10.140625" style="21" customWidth="1"/>
    <col min="4093" max="4093" width="10" style="21" customWidth="1"/>
    <col min="4094" max="4094" width="8.42578125" style="21" customWidth="1"/>
    <col min="4095" max="4095" width="10.140625" style="21" customWidth="1"/>
    <col min="4096" max="4096" width="10" style="21" customWidth="1"/>
    <col min="4097" max="4097" width="8.42578125" style="21" customWidth="1"/>
    <col min="4098" max="4098" width="10.140625" style="21" customWidth="1"/>
    <col min="4099" max="4099" width="8.28515625" style="21" customWidth="1"/>
    <col min="4100" max="4100" width="7.7109375" style="21" customWidth="1"/>
    <col min="4101" max="4340" width="9.140625" style="21"/>
    <col min="4341" max="4341" width="7.7109375" style="21" customWidth="1"/>
    <col min="4342" max="4342" width="15.140625" style="21" customWidth="1"/>
    <col min="4343" max="4343" width="10" style="21" customWidth="1"/>
    <col min="4344" max="4344" width="8.42578125" style="21" customWidth="1"/>
    <col min="4345" max="4345" width="10.140625" style="21" customWidth="1"/>
    <col min="4346" max="4346" width="10" style="21" customWidth="1"/>
    <col min="4347" max="4347" width="8.42578125" style="21" customWidth="1"/>
    <col min="4348" max="4348" width="10.140625" style="21" customWidth="1"/>
    <col min="4349" max="4349" width="10" style="21" customWidth="1"/>
    <col min="4350" max="4350" width="8.42578125" style="21" customWidth="1"/>
    <col min="4351" max="4351" width="10.140625" style="21" customWidth="1"/>
    <col min="4352" max="4352" width="10" style="21" customWidth="1"/>
    <col min="4353" max="4353" width="8.42578125" style="21" customWidth="1"/>
    <col min="4354" max="4354" width="10.140625" style="21" customWidth="1"/>
    <col min="4355" max="4355" width="8.28515625" style="21" customWidth="1"/>
    <col min="4356" max="4356" width="7.7109375" style="21" customWidth="1"/>
    <col min="4357" max="4596" width="9.140625" style="21"/>
    <col min="4597" max="4597" width="7.7109375" style="21" customWidth="1"/>
    <col min="4598" max="4598" width="15.140625" style="21" customWidth="1"/>
    <col min="4599" max="4599" width="10" style="21" customWidth="1"/>
    <col min="4600" max="4600" width="8.42578125" style="21" customWidth="1"/>
    <col min="4601" max="4601" width="10.140625" style="21" customWidth="1"/>
    <col min="4602" max="4602" width="10" style="21" customWidth="1"/>
    <col min="4603" max="4603" width="8.42578125" style="21" customWidth="1"/>
    <col min="4604" max="4604" width="10.140625" style="21" customWidth="1"/>
    <col min="4605" max="4605" width="10" style="21" customWidth="1"/>
    <col min="4606" max="4606" width="8.42578125" style="21" customWidth="1"/>
    <col min="4607" max="4607" width="10.140625" style="21" customWidth="1"/>
    <col min="4608" max="4608" width="10" style="21" customWidth="1"/>
    <col min="4609" max="4609" width="8.42578125" style="21" customWidth="1"/>
    <col min="4610" max="4610" width="10.140625" style="21" customWidth="1"/>
    <col min="4611" max="4611" width="8.28515625" style="21" customWidth="1"/>
    <col min="4612" max="4612" width="7.7109375" style="21" customWidth="1"/>
    <col min="4613" max="4852" width="9.140625" style="21"/>
    <col min="4853" max="4853" width="7.7109375" style="21" customWidth="1"/>
    <col min="4854" max="4854" width="15.140625" style="21" customWidth="1"/>
    <col min="4855" max="4855" width="10" style="21" customWidth="1"/>
    <col min="4856" max="4856" width="8.42578125" style="21" customWidth="1"/>
    <col min="4857" max="4857" width="10.140625" style="21" customWidth="1"/>
    <col min="4858" max="4858" width="10" style="21" customWidth="1"/>
    <col min="4859" max="4859" width="8.42578125" style="21" customWidth="1"/>
    <col min="4860" max="4860" width="10.140625" style="21" customWidth="1"/>
    <col min="4861" max="4861" width="10" style="21" customWidth="1"/>
    <col min="4862" max="4862" width="8.42578125" style="21" customWidth="1"/>
    <col min="4863" max="4863" width="10.140625" style="21" customWidth="1"/>
    <col min="4864" max="4864" width="10" style="21" customWidth="1"/>
    <col min="4865" max="4865" width="8.42578125" style="21" customWidth="1"/>
    <col min="4866" max="4866" width="10.140625" style="21" customWidth="1"/>
    <col min="4867" max="4867" width="8.28515625" style="21" customWidth="1"/>
    <col min="4868" max="4868" width="7.7109375" style="21" customWidth="1"/>
    <col min="4869" max="5108" width="9.140625" style="21"/>
    <col min="5109" max="5109" width="7.7109375" style="21" customWidth="1"/>
    <col min="5110" max="5110" width="15.140625" style="21" customWidth="1"/>
    <col min="5111" max="5111" width="10" style="21" customWidth="1"/>
    <col min="5112" max="5112" width="8.42578125" style="21" customWidth="1"/>
    <col min="5113" max="5113" width="10.140625" style="21" customWidth="1"/>
    <col min="5114" max="5114" width="10" style="21" customWidth="1"/>
    <col min="5115" max="5115" width="8.42578125" style="21" customWidth="1"/>
    <col min="5116" max="5116" width="10.140625" style="21" customWidth="1"/>
    <col min="5117" max="5117" width="10" style="21" customWidth="1"/>
    <col min="5118" max="5118" width="8.42578125" style="21" customWidth="1"/>
    <col min="5119" max="5119" width="10.140625" style="21" customWidth="1"/>
    <col min="5120" max="5120" width="10" style="21" customWidth="1"/>
    <col min="5121" max="5121" width="8.42578125" style="21" customWidth="1"/>
    <col min="5122" max="5122" width="10.140625" style="21" customWidth="1"/>
    <col min="5123" max="5123" width="8.28515625" style="21" customWidth="1"/>
    <col min="5124" max="5124" width="7.7109375" style="21" customWidth="1"/>
    <col min="5125" max="5364" width="9.140625" style="21"/>
    <col min="5365" max="5365" width="7.7109375" style="21" customWidth="1"/>
    <col min="5366" max="5366" width="15.140625" style="21" customWidth="1"/>
    <col min="5367" max="5367" width="10" style="21" customWidth="1"/>
    <col min="5368" max="5368" width="8.42578125" style="21" customWidth="1"/>
    <col min="5369" max="5369" width="10.140625" style="21" customWidth="1"/>
    <col min="5370" max="5370" width="10" style="21" customWidth="1"/>
    <col min="5371" max="5371" width="8.42578125" style="21" customWidth="1"/>
    <col min="5372" max="5372" width="10.140625" style="21" customWidth="1"/>
    <col min="5373" max="5373" width="10" style="21" customWidth="1"/>
    <col min="5374" max="5374" width="8.42578125" style="21" customWidth="1"/>
    <col min="5375" max="5375" width="10.140625" style="21" customWidth="1"/>
    <col min="5376" max="5376" width="10" style="21" customWidth="1"/>
    <col min="5377" max="5377" width="8.42578125" style="21" customWidth="1"/>
    <col min="5378" max="5378" width="10.140625" style="21" customWidth="1"/>
    <col min="5379" max="5379" width="8.28515625" style="21" customWidth="1"/>
    <col min="5380" max="5380" width="7.7109375" style="21" customWidth="1"/>
    <col min="5381" max="5620" width="9.140625" style="21"/>
    <col min="5621" max="5621" width="7.7109375" style="21" customWidth="1"/>
    <col min="5622" max="5622" width="15.140625" style="21" customWidth="1"/>
    <col min="5623" max="5623" width="10" style="21" customWidth="1"/>
    <col min="5624" max="5624" width="8.42578125" style="21" customWidth="1"/>
    <col min="5625" max="5625" width="10.140625" style="21" customWidth="1"/>
    <col min="5626" max="5626" width="10" style="21" customWidth="1"/>
    <col min="5627" max="5627" width="8.42578125" style="21" customWidth="1"/>
    <col min="5628" max="5628" width="10.140625" style="21" customWidth="1"/>
    <col min="5629" max="5629" width="10" style="21" customWidth="1"/>
    <col min="5630" max="5630" width="8.42578125" style="21" customWidth="1"/>
    <col min="5631" max="5631" width="10.140625" style="21" customWidth="1"/>
    <col min="5632" max="5632" width="10" style="21" customWidth="1"/>
    <col min="5633" max="5633" width="8.42578125" style="21" customWidth="1"/>
    <col min="5634" max="5634" width="10.140625" style="21" customWidth="1"/>
    <col min="5635" max="5635" width="8.28515625" style="21" customWidth="1"/>
    <col min="5636" max="5636" width="7.7109375" style="21" customWidth="1"/>
    <col min="5637" max="5876" width="9.140625" style="21"/>
    <col min="5877" max="5877" width="7.7109375" style="21" customWidth="1"/>
    <col min="5878" max="5878" width="15.140625" style="21" customWidth="1"/>
    <col min="5879" max="5879" width="10" style="21" customWidth="1"/>
    <col min="5880" max="5880" width="8.42578125" style="21" customWidth="1"/>
    <col min="5881" max="5881" width="10.140625" style="21" customWidth="1"/>
    <col min="5882" max="5882" width="10" style="21" customWidth="1"/>
    <col min="5883" max="5883" width="8.42578125" style="21" customWidth="1"/>
    <col min="5884" max="5884" width="10.140625" style="21" customWidth="1"/>
    <col min="5885" max="5885" width="10" style="21" customWidth="1"/>
    <col min="5886" max="5886" width="8.42578125" style="21" customWidth="1"/>
    <col min="5887" max="5887" width="10.140625" style="21" customWidth="1"/>
    <col min="5888" max="5888" width="10" style="21" customWidth="1"/>
    <col min="5889" max="5889" width="8.42578125" style="21" customWidth="1"/>
    <col min="5890" max="5890" width="10.140625" style="21" customWidth="1"/>
    <col min="5891" max="5891" width="8.28515625" style="21" customWidth="1"/>
    <col min="5892" max="5892" width="7.7109375" style="21" customWidth="1"/>
    <col min="5893" max="6132" width="9.140625" style="21"/>
    <col min="6133" max="6133" width="7.7109375" style="21" customWidth="1"/>
    <col min="6134" max="6134" width="15.140625" style="21" customWidth="1"/>
    <col min="6135" max="6135" width="10" style="21" customWidth="1"/>
    <col min="6136" max="6136" width="8.42578125" style="21" customWidth="1"/>
    <col min="6137" max="6137" width="10.140625" style="21" customWidth="1"/>
    <col min="6138" max="6138" width="10" style="21" customWidth="1"/>
    <col min="6139" max="6139" width="8.42578125" style="21" customWidth="1"/>
    <col min="6140" max="6140" width="10.140625" style="21" customWidth="1"/>
    <col min="6141" max="6141" width="10" style="21" customWidth="1"/>
    <col min="6142" max="6142" width="8.42578125" style="21" customWidth="1"/>
    <col min="6143" max="6143" width="10.140625" style="21" customWidth="1"/>
    <col min="6144" max="6144" width="10" style="21" customWidth="1"/>
    <col min="6145" max="6145" width="8.42578125" style="21" customWidth="1"/>
    <col min="6146" max="6146" width="10.140625" style="21" customWidth="1"/>
    <col min="6147" max="6147" width="8.28515625" style="21" customWidth="1"/>
    <col min="6148" max="6148" width="7.7109375" style="21" customWidth="1"/>
    <col min="6149" max="6388" width="9.140625" style="21"/>
    <col min="6389" max="6389" width="7.7109375" style="21" customWidth="1"/>
    <col min="6390" max="6390" width="15.140625" style="21" customWidth="1"/>
    <col min="6391" max="6391" width="10" style="21" customWidth="1"/>
    <col min="6392" max="6392" width="8.42578125" style="21" customWidth="1"/>
    <col min="6393" max="6393" width="10.140625" style="21" customWidth="1"/>
    <col min="6394" max="6394" width="10" style="21" customWidth="1"/>
    <col min="6395" max="6395" width="8.42578125" style="21" customWidth="1"/>
    <col min="6396" max="6396" width="10.140625" style="21" customWidth="1"/>
    <col min="6397" max="6397" width="10" style="21" customWidth="1"/>
    <col min="6398" max="6398" width="8.42578125" style="21" customWidth="1"/>
    <col min="6399" max="6399" width="10.140625" style="21" customWidth="1"/>
    <col min="6400" max="6400" width="10" style="21" customWidth="1"/>
    <col min="6401" max="6401" width="8.42578125" style="21" customWidth="1"/>
    <col min="6402" max="6402" width="10.140625" style="21" customWidth="1"/>
    <col min="6403" max="6403" width="8.28515625" style="21" customWidth="1"/>
    <col min="6404" max="6404" width="7.7109375" style="21" customWidth="1"/>
    <col min="6405" max="6644" width="9.140625" style="21"/>
    <col min="6645" max="6645" width="7.7109375" style="21" customWidth="1"/>
    <col min="6646" max="6646" width="15.140625" style="21" customWidth="1"/>
    <col min="6647" max="6647" width="10" style="21" customWidth="1"/>
    <col min="6648" max="6648" width="8.42578125" style="21" customWidth="1"/>
    <col min="6649" max="6649" width="10.140625" style="21" customWidth="1"/>
    <col min="6650" max="6650" width="10" style="21" customWidth="1"/>
    <col min="6651" max="6651" width="8.42578125" style="21" customWidth="1"/>
    <col min="6652" max="6652" width="10.140625" style="21" customWidth="1"/>
    <col min="6653" max="6653" width="10" style="21" customWidth="1"/>
    <col min="6654" max="6654" width="8.42578125" style="21" customWidth="1"/>
    <col min="6655" max="6655" width="10.140625" style="21" customWidth="1"/>
    <col min="6656" max="6656" width="10" style="21" customWidth="1"/>
    <col min="6657" max="6657" width="8.42578125" style="21" customWidth="1"/>
    <col min="6658" max="6658" width="10.140625" style="21" customWidth="1"/>
    <col min="6659" max="6659" width="8.28515625" style="21" customWidth="1"/>
    <col min="6660" max="6660" width="7.7109375" style="21" customWidth="1"/>
    <col min="6661" max="6900" width="9.140625" style="21"/>
    <col min="6901" max="6901" width="7.7109375" style="21" customWidth="1"/>
    <col min="6902" max="6902" width="15.140625" style="21" customWidth="1"/>
    <col min="6903" max="6903" width="10" style="21" customWidth="1"/>
    <col min="6904" max="6904" width="8.42578125" style="21" customWidth="1"/>
    <col min="6905" max="6905" width="10.140625" style="21" customWidth="1"/>
    <col min="6906" max="6906" width="10" style="21" customWidth="1"/>
    <col min="6907" max="6907" width="8.42578125" style="21" customWidth="1"/>
    <col min="6908" max="6908" width="10.140625" style="21" customWidth="1"/>
    <col min="6909" max="6909" width="10" style="21" customWidth="1"/>
    <col min="6910" max="6910" width="8.42578125" style="21" customWidth="1"/>
    <col min="6911" max="6911" width="10.140625" style="21" customWidth="1"/>
    <col min="6912" max="6912" width="10" style="21" customWidth="1"/>
    <col min="6913" max="6913" width="8.42578125" style="21" customWidth="1"/>
    <col min="6914" max="6914" width="10.140625" style="21" customWidth="1"/>
    <col min="6915" max="6915" width="8.28515625" style="21" customWidth="1"/>
    <col min="6916" max="6916" width="7.7109375" style="21" customWidth="1"/>
    <col min="6917" max="7156" width="9.140625" style="21"/>
    <col min="7157" max="7157" width="7.7109375" style="21" customWidth="1"/>
    <col min="7158" max="7158" width="15.140625" style="21" customWidth="1"/>
    <col min="7159" max="7159" width="10" style="21" customWidth="1"/>
    <col min="7160" max="7160" width="8.42578125" style="21" customWidth="1"/>
    <col min="7161" max="7161" width="10.140625" style="21" customWidth="1"/>
    <col min="7162" max="7162" width="10" style="21" customWidth="1"/>
    <col min="7163" max="7163" width="8.42578125" style="21" customWidth="1"/>
    <col min="7164" max="7164" width="10.140625" style="21" customWidth="1"/>
    <col min="7165" max="7165" width="10" style="21" customWidth="1"/>
    <col min="7166" max="7166" width="8.42578125" style="21" customWidth="1"/>
    <col min="7167" max="7167" width="10.140625" style="21" customWidth="1"/>
    <col min="7168" max="7168" width="10" style="21" customWidth="1"/>
    <col min="7169" max="7169" width="8.42578125" style="21" customWidth="1"/>
    <col min="7170" max="7170" width="10.140625" style="21" customWidth="1"/>
    <col min="7171" max="7171" width="8.28515625" style="21" customWidth="1"/>
    <col min="7172" max="7172" width="7.7109375" style="21" customWidth="1"/>
    <col min="7173" max="7412" width="9.140625" style="21"/>
    <col min="7413" max="7413" width="7.7109375" style="21" customWidth="1"/>
    <col min="7414" max="7414" width="15.140625" style="21" customWidth="1"/>
    <col min="7415" max="7415" width="10" style="21" customWidth="1"/>
    <col min="7416" max="7416" width="8.42578125" style="21" customWidth="1"/>
    <col min="7417" max="7417" width="10.140625" style="21" customWidth="1"/>
    <col min="7418" max="7418" width="10" style="21" customWidth="1"/>
    <col min="7419" max="7419" width="8.42578125" style="21" customWidth="1"/>
    <col min="7420" max="7420" width="10.140625" style="21" customWidth="1"/>
    <col min="7421" max="7421" width="10" style="21" customWidth="1"/>
    <col min="7422" max="7422" width="8.42578125" style="21" customWidth="1"/>
    <col min="7423" max="7423" width="10.140625" style="21" customWidth="1"/>
    <col min="7424" max="7424" width="10" style="21" customWidth="1"/>
    <col min="7425" max="7425" width="8.42578125" style="21" customWidth="1"/>
    <col min="7426" max="7426" width="10.140625" style="21" customWidth="1"/>
    <col min="7427" max="7427" width="8.28515625" style="21" customWidth="1"/>
    <col min="7428" max="7428" width="7.7109375" style="21" customWidth="1"/>
    <col min="7429" max="7668" width="9.140625" style="21"/>
    <col min="7669" max="7669" width="7.7109375" style="21" customWidth="1"/>
    <col min="7670" max="7670" width="15.140625" style="21" customWidth="1"/>
    <col min="7671" max="7671" width="10" style="21" customWidth="1"/>
    <col min="7672" max="7672" width="8.42578125" style="21" customWidth="1"/>
    <col min="7673" max="7673" width="10.140625" style="21" customWidth="1"/>
    <col min="7674" max="7674" width="10" style="21" customWidth="1"/>
    <col min="7675" max="7675" width="8.42578125" style="21" customWidth="1"/>
    <col min="7676" max="7676" width="10.140625" style="21" customWidth="1"/>
    <col min="7677" max="7677" width="10" style="21" customWidth="1"/>
    <col min="7678" max="7678" width="8.42578125" style="21" customWidth="1"/>
    <col min="7679" max="7679" width="10.140625" style="21" customWidth="1"/>
    <col min="7680" max="7680" width="10" style="21" customWidth="1"/>
    <col min="7681" max="7681" width="8.42578125" style="21" customWidth="1"/>
    <col min="7682" max="7682" width="10.140625" style="21" customWidth="1"/>
    <col min="7683" max="7683" width="8.28515625" style="21" customWidth="1"/>
    <col min="7684" max="7684" width="7.7109375" style="21" customWidth="1"/>
    <col min="7685" max="7924" width="9.140625" style="21"/>
    <col min="7925" max="7925" width="7.7109375" style="21" customWidth="1"/>
    <col min="7926" max="7926" width="15.140625" style="21" customWidth="1"/>
    <col min="7927" max="7927" width="10" style="21" customWidth="1"/>
    <col min="7928" max="7928" width="8.42578125" style="21" customWidth="1"/>
    <col min="7929" max="7929" width="10.140625" style="21" customWidth="1"/>
    <col min="7930" max="7930" width="10" style="21" customWidth="1"/>
    <col min="7931" max="7931" width="8.42578125" style="21" customWidth="1"/>
    <col min="7932" max="7932" width="10.140625" style="21" customWidth="1"/>
    <col min="7933" max="7933" width="10" style="21" customWidth="1"/>
    <col min="7934" max="7934" width="8.42578125" style="21" customWidth="1"/>
    <col min="7935" max="7935" width="10.140625" style="21" customWidth="1"/>
    <col min="7936" max="7936" width="10" style="21" customWidth="1"/>
    <col min="7937" max="7937" width="8.42578125" style="21" customWidth="1"/>
    <col min="7938" max="7938" width="10.140625" style="21" customWidth="1"/>
    <col min="7939" max="7939" width="8.28515625" style="21" customWidth="1"/>
    <col min="7940" max="7940" width="7.7109375" style="21" customWidth="1"/>
    <col min="7941" max="8180" width="9.140625" style="21"/>
    <col min="8181" max="8181" width="7.7109375" style="21" customWidth="1"/>
    <col min="8182" max="8182" width="15.140625" style="21" customWidth="1"/>
    <col min="8183" max="8183" width="10" style="21" customWidth="1"/>
    <col min="8184" max="8184" width="8.42578125" style="21" customWidth="1"/>
    <col min="8185" max="8185" width="10.140625" style="21" customWidth="1"/>
    <col min="8186" max="8186" width="10" style="21" customWidth="1"/>
    <col min="8187" max="8187" width="8.42578125" style="21" customWidth="1"/>
    <col min="8188" max="8188" width="10.140625" style="21" customWidth="1"/>
    <col min="8189" max="8189" width="10" style="21" customWidth="1"/>
    <col min="8190" max="8190" width="8.42578125" style="21" customWidth="1"/>
    <col min="8191" max="8191" width="10.140625" style="21" customWidth="1"/>
    <col min="8192" max="8192" width="10" style="21" customWidth="1"/>
    <col min="8193" max="8193" width="8.42578125" style="21" customWidth="1"/>
    <col min="8194" max="8194" width="10.140625" style="21" customWidth="1"/>
    <col min="8195" max="8195" width="8.28515625" style="21" customWidth="1"/>
    <col min="8196" max="8196" width="7.7109375" style="21" customWidth="1"/>
    <col min="8197" max="8436" width="9.140625" style="21"/>
    <col min="8437" max="8437" width="7.7109375" style="21" customWidth="1"/>
    <col min="8438" max="8438" width="15.140625" style="21" customWidth="1"/>
    <col min="8439" max="8439" width="10" style="21" customWidth="1"/>
    <col min="8440" max="8440" width="8.42578125" style="21" customWidth="1"/>
    <col min="8441" max="8441" width="10.140625" style="21" customWidth="1"/>
    <col min="8442" max="8442" width="10" style="21" customWidth="1"/>
    <col min="8443" max="8443" width="8.42578125" style="21" customWidth="1"/>
    <col min="8444" max="8444" width="10.140625" style="21" customWidth="1"/>
    <col min="8445" max="8445" width="10" style="21" customWidth="1"/>
    <col min="8446" max="8446" width="8.42578125" style="21" customWidth="1"/>
    <col min="8447" max="8447" width="10.140625" style="21" customWidth="1"/>
    <col min="8448" max="8448" width="10" style="21" customWidth="1"/>
    <col min="8449" max="8449" width="8.42578125" style="21" customWidth="1"/>
    <col min="8450" max="8450" width="10.140625" style="21" customWidth="1"/>
    <col min="8451" max="8451" width="8.28515625" style="21" customWidth="1"/>
    <col min="8452" max="8452" width="7.7109375" style="21" customWidth="1"/>
    <col min="8453" max="8692" width="9.140625" style="21"/>
    <col min="8693" max="8693" width="7.7109375" style="21" customWidth="1"/>
    <col min="8694" max="8694" width="15.140625" style="21" customWidth="1"/>
    <col min="8695" max="8695" width="10" style="21" customWidth="1"/>
    <col min="8696" max="8696" width="8.42578125" style="21" customWidth="1"/>
    <col min="8697" max="8697" width="10.140625" style="21" customWidth="1"/>
    <col min="8698" max="8698" width="10" style="21" customWidth="1"/>
    <col min="8699" max="8699" width="8.42578125" style="21" customWidth="1"/>
    <col min="8700" max="8700" width="10.140625" style="21" customWidth="1"/>
    <col min="8701" max="8701" width="10" style="21" customWidth="1"/>
    <col min="8702" max="8702" width="8.42578125" style="21" customWidth="1"/>
    <col min="8703" max="8703" width="10.140625" style="21" customWidth="1"/>
    <col min="8704" max="8704" width="10" style="21" customWidth="1"/>
    <col min="8705" max="8705" width="8.42578125" style="21" customWidth="1"/>
    <col min="8706" max="8706" width="10.140625" style="21" customWidth="1"/>
    <col min="8707" max="8707" width="8.28515625" style="21" customWidth="1"/>
    <col min="8708" max="8708" width="7.7109375" style="21" customWidth="1"/>
    <col min="8709" max="8948" width="9.140625" style="21"/>
    <col min="8949" max="8949" width="7.7109375" style="21" customWidth="1"/>
    <col min="8950" max="8950" width="15.140625" style="21" customWidth="1"/>
    <col min="8951" max="8951" width="10" style="21" customWidth="1"/>
    <col min="8952" max="8952" width="8.42578125" style="21" customWidth="1"/>
    <col min="8953" max="8953" width="10.140625" style="21" customWidth="1"/>
    <col min="8954" max="8954" width="10" style="21" customWidth="1"/>
    <col min="8955" max="8955" width="8.42578125" style="21" customWidth="1"/>
    <col min="8956" max="8956" width="10.140625" style="21" customWidth="1"/>
    <col min="8957" max="8957" width="10" style="21" customWidth="1"/>
    <col min="8958" max="8958" width="8.42578125" style="21" customWidth="1"/>
    <col min="8959" max="8959" width="10.140625" style="21" customWidth="1"/>
    <col min="8960" max="8960" width="10" style="21" customWidth="1"/>
    <col min="8961" max="8961" width="8.42578125" style="21" customWidth="1"/>
    <col min="8962" max="8962" width="10.140625" style="21" customWidth="1"/>
    <col min="8963" max="8963" width="8.28515625" style="21" customWidth="1"/>
    <col min="8964" max="8964" width="7.7109375" style="21" customWidth="1"/>
    <col min="8965" max="9204" width="9.140625" style="21"/>
    <col min="9205" max="9205" width="7.7109375" style="21" customWidth="1"/>
    <col min="9206" max="9206" width="15.140625" style="21" customWidth="1"/>
    <col min="9207" max="9207" width="10" style="21" customWidth="1"/>
    <col min="9208" max="9208" width="8.42578125" style="21" customWidth="1"/>
    <col min="9209" max="9209" width="10.140625" style="21" customWidth="1"/>
    <col min="9210" max="9210" width="10" style="21" customWidth="1"/>
    <col min="9211" max="9211" width="8.42578125" style="21" customWidth="1"/>
    <col min="9212" max="9212" width="10.140625" style="21" customWidth="1"/>
    <col min="9213" max="9213" width="10" style="21" customWidth="1"/>
    <col min="9214" max="9214" width="8.42578125" style="21" customWidth="1"/>
    <col min="9215" max="9215" width="10.140625" style="21" customWidth="1"/>
    <col min="9216" max="9216" width="10" style="21" customWidth="1"/>
    <col min="9217" max="9217" width="8.42578125" style="21" customWidth="1"/>
    <col min="9218" max="9218" width="10.140625" style="21" customWidth="1"/>
    <col min="9219" max="9219" width="8.28515625" style="21" customWidth="1"/>
    <col min="9220" max="9220" width="7.7109375" style="21" customWidth="1"/>
    <col min="9221" max="9460" width="9.140625" style="21"/>
    <col min="9461" max="9461" width="7.7109375" style="21" customWidth="1"/>
    <col min="9462" max="9462" width="15.140625" style="21" customWidth="1"/>
    <col min="9463" max="9463" width="10" style="21" customWidth="1"/>
    <col min="9464" max="9464" width="8.42578125" style="21" customWidth="1"/>
    <col min="9465" max="9465" width="10.140625" style="21" customWidth="1"/>
    <col min="9466" max="9466" width="10" style="21" customWidth="1"/>
    <col min="9467" max="9467" width="8.42578125" style="21" customWidth="1"/>
    <col min="9468" max="9468" width="10.140625" style="21" customWidth="1"/>
    <col min="9469" max="9469" width="10" style="21" customWidth="1"/>
    <col min="9470" max="9470" width="8.42578125" style="21" customWidth="1"/>
    <col min="9471" max="9471" width="10.140625" style="21" customWidth="1"/>
    <col min="9472" max="9472" width="10" style="21" customWidth="1"/>
    <col min="9473" max="9473" width="8.42578125" style="21" customWidth="1"/>
    <col min="9474" max="9474" width="10.140625" style="21" customWidth="1"/>
    <col min="9475" max="9475" width="8.28515625" style="21" customWidth="1"/>
    <col min="9476" max="9476" width="7.7109375" style="21" customWidth="1"/>
    <col min="9477" max="9716" width="9.140625" style="21"/>
    <col min="9717" max="9717" width="7.7109375" style="21" customWidth="1"/>
    <col min="9718" max="9718" width="15.140625" style="21" customWidth="1"/>
    <col min="9719" max="9719" width="10" style="21" customWidth="1"/>
    <col min="9720" max="9720" width="8.42578125" style="21" customWidth="1"/>
    <col min="9721" max="9721" width="10.140625" style="21" customWidth="1"/>
    <col min="9722" max="9722" width="10" style="21" customWidth="1"/>
    <col min="9723" max="9723" width="8.42578125" style="21" customWidth="1"/>
    <col min="9724" max="9724" width="10.140625" style="21" customWidth="1"/>
    <col min="9725" max="9725" width="10" style="21" customWidth="1"/>
    <col min="9726" max="9726" width="8.42578125" style="21" customWidth="1"/>
    <col min="9727" max="9727" width="10.140625" style="21" customWidth="1"/>
    <col min="9728" max="9728" width="10" style="21" customWidth="1"/>
    <col min="9729" max="9729" width="8.42578125" style="21" customWidth="1"/>
    <col min="9730" max="9730" width="10.140625" style="21" customWidth="1"/>
    <col min="9731" max="9731" width="8.28515625" style="21" customWidth="1"/>
    <col min="9732" max="9732" width="7.7109375" style="21" customWidth="1"/>
    <col min="9733" max="9972" width="9.140625" style="21"/>
    <col min="9973" max="9973" width="7.7109375" style="21" customWidth="1"/>
    <col min="9974" max="9974" width="15.140625" style="21" customWidth="1"/>
    <col min="9975" max="9975" width="10" style="21" customWidth="1"/>
    <col min="9976" max="9976" width="8.42578125" style="21" customWidth="1"/>
    <col min="9977" max="9977" width="10.140625" style="21" customWidth="1"/>
    <col min="9978" max="9978" width="10" style="21" customWidth="1"/>
    <col min="9979" max="9979" width="8.42578125" style="21" customWidth="1"/>
    <col min="9980" max="9980" width="10.140625" style="21" customWidth="1"/>
    <col min="9981" max="9981" width="10" style="21" customWidth="1"/>
    <col min="9982" max="9982" width="8.42578125" style="21" customWidth="1"/>
    <col min="9983" max="9983" width="10.140625" style="21" customWidth="1"/>
    <col min="9984" max="9984" width="10" style="21" customWidth="1"/>
    <col min="9985" max="9985" width="8.42578125" style="21" customWidth="1"/>
    <col min="9986" max="9986" width="10.140625" style="21" customWidth="1"/>
    <col min="9987" max="9987" width="8.28515625" style="21" customWidth="1"/>
    <col min="9988" max="9988" width="7.7109375" style="21" customWidth="1"/>
    <col min="9989" max="10228" width="9.140625" style="21"/>
    <col min="10229" max="10229" width="7.7109375" style="21" customWidth="1"/>
    <col min="10230" max="10230" width="15.140625" style="21" customWidth="1"/>
    <col min="10231" max="10231" width="10" style="21" customWidth="1"/>
    <col min="10232" max="10232" width="8.42578125" style="21" customWidth="1"/>
    <col min="10233" max="10233" width="10.140625" style="21" customWidth="1"/>
    <col min="10234" max="10234" width="10" style="21" customWidth="1"/>
    <col min="10235" max="10235" width="8.42578125" style="21" customWidth="1"/>
    <col min="10236" max="10236" width="10.140625" style="21" customWidth="1"/>
    <col min="10237" max="10237" width="10" style="21" customWidth="1"/>
    <col min="10238" max="10238" width="8.42578125" style="21" customWidth="1"/>
    <col min="10239" max="10239" width="10.140625" style="21" customWidth="1"/>
    <col min="10240" max="10240" width="10" style="21" customWidth="1"/>
    <col min="10241" max="10241" width="8.42578125" style="21" customWidth="1"/>
    <col min="10242" max="10242" width="10.140625" style="21" customWidth="1"/>
    <col min="10243" max="10243" width="8.28515625" style="21" customWidth="1"/>
    <col min="10244" max="10244" width="7.7109375" style="21" customWidth="1"/>
    <col min="10245" max="10484" width="9.140625" style="21"/>
    <col min="10485" max="10485" width="7.7109375" style="21" customWidth="1"/>
    <col min="10486" max="10486" width="15.140625" style="21" customWidth="1"/>
    <col min="10487" max="10487" width="10" style="21" customWidth="1"/>
    <col min="10488" max="10488" width="8.42578125" style="21" customWidth="1"/>
    <col min="10489" max="10489" width="10.140625" style="21" customWidth="1"/>
    <col min="10490" max="10490" width="10" style="21" customWidth="1"/>
    <col min="10491" max="10491" width="8.42578125" style="21" customWidth="1"/>
    <col min="10492" max="10492" width="10.140625" style="21" customWidth="1"/>
    <col min="10493" max="10493" width="10" style="21" customWidth="1"/>
    <col min="10494" max="10494" width="8.42578125" style="21" customWidth="1"/>
    <col min="10495" max="10495" width="10.140625" style="21" customWidth="1"/>
    <col min="10496" max="10496" width="10" style="21" customWidth="1"/>
    <col min="10497" max="10497" width="8.42578125" style="21" customWidth="1"/>
    <col min="10498" max="10498" width="10.140625" style="21" customWidth="1"/>
    <col min="10499" max="10499" width="8.28515625" style="21" customWidth="1"/>
    <col min="10500" max="10500" width="7.7109375" style="21" customWidth="1"/>
    <col min="10501" max="10740" width="9.140625" style="21"/>
    <col min="10741" max="10741" width="7.7109375" style="21" customWidth="1"/>
    <col min="10742" max="10742" width="15.140625" style="21" customWidth="1"/>
    <col min="10743" max="10743" width="10" style="21" customWidth="1"/>
    <col min="10744" max="10744" width="8.42578125" style="21" customWidth="1"/>
    <col min="10745" max="10745" width="10.140625" style="21" customWidth="1"/>
    <col min="10746" max="10746" width="10" style="21" customWidth="1"/>
    <col min="10747" max="10747" width="8.42578125" style="21" customWidth="1"/>
    <col min="10748" max="10748" width="10.140625" style="21" customWidth="1"/>
    <col min="10749" max="10749" width="10" style="21" customWidth="1"/>
    <col min="10750" max="10750" width="8.42578125" style="21" customWidth="1"/>
    <col min="10751" max="10751" width="10.140625" style="21" customWidth="1"/>
    <col min="10752" max="10752" width="10" style="21" customWidth="1"/>
    <col min="10753" max="10753" width="8.42578125" style="21" customWidth="1"/>
    <col min="10754" max="10754" width="10.140625" style="21" customWidth="1"/>
    <col min="10755" max="10755" width="8.28515625" style="21" customWidth="1"/>
    <col min="10756" max="10756" width="7.7109375" style="21" customWidth="1"/>
    <col min="10757" max="10996" width="9.140625" style="21"/>
    <col min="10997" max="10997" width="7.7109375" style="21" customWidth="1"/>
    <col min="10998" max="10998" width="15.140625" style="21" customWidth="1"/>
    <col min="10999" max="10999" width="10" style="21" customWidth="1"/>
    <col min="11000" max="11000" width="8.42578125" style="21" customWidth="1"/>
    <col min="11001" max="11001" width="10.140625" style="21" customWidth="1"/>
    <col min="11002" max="11002" width="10" style="21" customWidth="1"/>
    <col min="11003" max="11003" width="8.42578125" style="21" customWidth="1"/>
    <col min="11004" max="11004" width="10.140625" style="21" customWidth="1"/>
    <col min="11005" max="11005" width="10" style="21" customWidth="1"/>
    <col min="11006" max="11006" width="8.42578125" style="21" customWidth="1"/>
    <col min="11007" max="11007" width="10.140625" style="21" customWidth="1"/>
    <col min="11008" max="11008" width="10" style="21" customWidth="1"/>
    <col min="11009" max="11009" width="8.42578125" style="21" customWidth="1"/>
    <col min="11010" max="11010" width="10.140625" style="21" customWidth="1"/>
    <col min="11011" max="11011" width="8.28515625" style="21" customWidth="1"/>
    <col min="11012" max="11012" width="7.7109375" style="21" customWidth="1"/>
    <col min="11013" max="11252" width="9.140625" style="21"/>
    <col min="11253" max="11253" width="7.7109375" style="21" customWidth="1"/>
    <col min="11254" max="11254" width="15.140625" style="21" customWidth="1"/>
    <col min="11255" max="11255" width="10" style="21" customWidth="1"/>
    <col min="11256" max="11256" width="8.42578125" style="21" customWidth="1"/>
    <col min="11257" max="11257" width="10.140625" style="21" customWidth="1"/>
    <col min="11258" max="11258" width="10" style="21" customWidth="1"/>
    <col min="11259" max="11259" width="8.42578125" style="21" customWidth="1"/>
    <col min="11260" max="11260" width="10.140625" style="21" customWidth="1"/>
    <col min="11261" max="11261" width="10" style="21" customWidth="1"/>
    <col min="11262" max="11262" width="8.42578125" style="21" customWidth="1"/>
    <col min="11263" max="11263" width="10.140625" style="21" customWidth="1"/>
    <col min="11264" max="11264" width="10" style="21" customWidth="1"/>
    <col min="11265" max="11265" width="8.42578125" style="21" customWidth="1"/>
    <col min="11266" max="11266" width="10.140625" style="21" customWidth="1"/>
    <col min="11267" max="11267" width="8.28515625" style="21" customWidth="1"/>
    <col min="11268" max="11268" width="7.7109375" style="21" customWidth="1"/>
    <col min="11269" max="11508" width="9.140625" style="21"/>
    <col min="11509" max="11509" width="7.7109375" style="21" customWidth="1"/>
    <col min="11510" max="11510" width="15.140625" style="21" customWidth="1"/>
    <col min="11511" max="11511" width="10" style="21" customWidth="1"/>
    <col min="11512" max="11512" width="8.42578125" style="21" customWidth="1"/>
    <col min="11513" max="11513" width="10.140625" style="21" customWidth="1"/>
    <col min="11514" max="11514" width="10" style="21" customWidth="1"/>
    <col min="11515" max="11515" width="8.42578125" style="21" customWidth="1"/>
    <col min="11516" max="11516" width="10.140625" style="21" customWidth="1"/>
    <col min="11517" max="11517" width="10" style="21" customWidth="1"/>
    <col min="11518" max="11518" width="8.42578125" style="21" customWidth="1"/>
    <col min="11519" max="11519" width="10.140625" style="21" customWidth="1"/>
    <col min="11520" max="11520" width="10" style="21" customWidth="1"/>
    <col min="11521" max="11521" width="8.42578125" style="21" customWidth="1"/>
    <col min="11522" max="11522" width="10.140625" style="21" customWidth="1"/>
    <col min="11523" max="11523" width="8.28515625" style="21" customWidth="1"/>
    <col min="11524" max="11524" width="7.7109375" style="21" customWidth="1"/>
    <col min="11525" max="11764" width="9.140625" style="21"/>
    <col min="11765" max="11765" width="7.7109375" style="21" customWidth="1"/>
    <col min="11766" max="11766" width="15.140625" style="21" customWidth="1"/>
    <col min="11767" max="11767" width="10" style="21" customWidth="1"/>
    <col min="11768" max="11768" width="8.42578125" style="21" customWidth="1"/>
    <col min="11769" max="11769" width="10.140625" style="21" customWidth="1"/>
    <col min="11770" max="11770" width="10" style="21" customWidth="1"/>
    <col min="11771" max="11771" width="8.42578125" style="21" customWidth="1"/>
    <col min="11772" max="11772" width="10.140625" style="21" customWidth="1"/>
    <col min="11773" max="11773" width="10" style="21" customWidth="1"/>
    <col min="11774" max="11774" width="8.42578125" style="21" customWidth="1"/>
    <col min="11775" max="11775" width="10.140625" style="21" customWidth="1"/>
    <col min="11776" max="11776" width="10" style="21" customWidth="1"/>
    <col min="11777" max="11777" width="8.42578125" style="21" customWidth="1"/>
    <col min="11778" max="11778" width="10.140625" style="21" customWidth="1"/>
    <col min="11779" max="11779" width="8.28515625" style="21" customWidth="1"/>
    <col min="11780" max="11780" width="7.7109375" style="21" customWidth="1"/>
    <col min="11781" max="12020" width="9.140625" style="21"/>
    <col min="12021" max="12021" width="7.7109375" style="21" customWidth="1"/>
    <col min="12022" max="12022" width="15.140625" style="21" customWidth="1"/>
    <col min="12023" max="12023" width="10" style="21" customWidth="1"/>
    <col min="12024" max="12024" width="8.42578125" style="21" customWidth="1"/>
    <col min="12025" max="12025" width="10.140625" style="21" customWidth="1"/>
    <col min="12026" max="12026" width="10" style="21" customWidth="1"/>
    <col min="12027" max="12027" width="8.42578125" style="21" customWidth="1"/>
    <col min="12028" max="12028" width="10.140625" style="21" customWidth="1"/>
    <col min="12029" max="12029" width="10" style="21" customWidth="1"/>
    <col min="12030" max="12030" width="8.42578125" style="21" customWidth="1"/>
    <col min="12031" max="12031" width="10.140625" style="21" customWidth="1"/>
    <col min="12032" max="12032" width="10" style="21" customWidth="1"/>
    <col min="12033" max="12033" width="8.42578125" style="21" customWidth="1"/>
    <col min="12034" max="12034" width="10.140625" style="21" customWidth="1"/>
    <col min="12035" max="12035" width="8.28515625" style="21" customWidth="1"/>
    <col min="12036" max="12036" width="7.7109375" style="21" customWidth="1"/>
    <col min="12037" max="12276" width="9.140625" style="21"/>
    <col min="12277" max="12277" width="7.7109375" style="21" customWidth="1"/>
    <col min="12278" max="12278" width="15.140625" style="21" customWidth="1"/>
    <col min="12279" max="12279" width="10" style="21" customWidth="1"/>
    <col min="12280" max="12280" width="8.42578125" style="21" customWidth="1"/>
    <col min="12281" max="12281" width="10.140625" style="21" customWidth="1"/>
    <col min="12282" max="12282" width="10" style="21" customWidth="1"/>
    <col min="12283" max="12283" width="8.42578125" style="21" customWidth="1"/>
    <col min="12284" max="12284" width="10.140625" style="21" customWidth="1"/>
    <col min="12285" max="12285" width="10" style="21" customWidth="1"/>
    <col min="12286" max="12286" width="8.42578125" style="21" customWidth="1"/>
    <col min="12287" max="12287" width="10.140625" style="21" customWidth="1"/>
    <col min="12288" max="12288" width="10" style="21" customWidth="1"/>
    <col min="12289" max="12289" width="8.42578125" style="21" customWidth="1"/>
    <col min="12290" max="12290" width="10.140625" style="21" customWidth="1"/>
    <col min="12291" max="12291" width="8.28515625" style="21" customWidth="1"/>
    <col min="12292" max="12292" width="7.7109375" style="21" customWidth="1"/>
    <col min="12293" max="12532" width="9.140625" style="21"/>
    <col min="12533" max="12533" width="7.7109375" style="21" customWidth="1"/>
    <col min="12534" max="12534" width="15.140625" style="21" customWidth="1"/>
    <col min="12535" max="12535" width="10" style="21" customWidth="1"/>
    <col min="12536" max="12536" width="8.42578125" style="21" customWidth="1"/>
    <col min="12537" max="12537" width="10.140625" style="21" customWidth="1"/>
    <col min="12538" max="12538" width="10" style="21" customWidth="1"/>
    <col min="12539" max="12539" width="8.42578125" style="21" customWidth="1"/>
    <col min="12540" max="12540" width="10.140625" style="21" customWidth="1"/>
    <col min="12541" max="12541" width="10" style="21" customWidth="1"/>
    <col min="12542" max="12542" width="8.42578125" style="21" customWidth="1"/>
    <col min="12543" max="12543" width="10.140625" style="21" customWidth="1"/>
    <col min="12544" max="12544" width="10" style="21" customWidth="1"/>
    <col min="12545" max="12545" width="8.42578125" style="21" customWidth="1"/>
    <col min="12546" max="12546" width="10.140625" style="21" customWidth="1"/>
    <col min="12547" max="12547" width="8.28515625" style="21" customWidth="1"/>
    <col min="12548" max="12548" width="7.7109375" style="21" customWidth="1"/>
    <col min="12549" max="12788" width="9.140625" style="21"/>
    <col min="12789" max="12789" width="7.7109375" style="21" customWidth="1"/>
    <col min="12790" max="12790" width="15.140625" style="21" customWidth="1"/>
    <col min="12791" max="12791" width="10" style="21" customWidth="1"/>
    <col min="12792" max="12792" width="8.42578125" style="21" customWidth="1"/>
    <col min="12793" max="12793" width="10.140625" style="21" customWidth="1"/>
    <col min="12794" max="12794" width="10" style="21" customWidth="1"/>
    <col min="12795" max="12795" width="8.42578125" style="21" customWidth="1"/>
    <col min="12796" max="12796" width="10.140625" style="21" customWidth="1"/>
    <col min="12797" max="12797" width="10" style="21" customWidth="1"/>
    <col min="12798" max="12798" width="8.42578125" style="21" customWidth="1"/>
    <col min="12799" max="12799" width="10.140625" style="21" customWidth="1"/>
    <col min="12800" max="12800" width="10" style="21" customWidth="1"/>
    <col min="12801" max="12801" width="8.42578125" style="21" customWidth="1"/>
    <col min="12802" max="12802" width="10.140625" style="21" customWidth="1"/>
    <col min="12803" max="12803" width="8.28515625" style="21" customWidth="1"/>
    <col min="12804" max="12804" width="7.7109375" style="21" customWidth="1"/>
    <col min="12805" max="13044" width="9.140625" style="21"/>
    <col min="13045" max="13045" width="7.7109375" style="21" customWidth="1"/>
    <col min="13046" max="13046" width="15.140625" style="21" customWidth="1"/>
    <col min="13047" max="13047" width="10" style="21" customWidth="1"/>
    <col min="13048" max="13048" width="8.42578125" style="21" customWidth="1"/>
    <col min="13049" max="13049" width="10.140625" style="21" customWidth="1"/>
    <col min="13050" max="13050" width="10" style="21" customWidth="1"/>
    <col min="13051" max="13051" width="8.42578125" style="21" customWidth="1"/>
    <col min="13052" max="13052" width="10.140625" style="21" customWidth="1"/>
    <col min="13053" max="13053" width="10" style="21" customWidth="1"/>
    <col min="13054" max="13054" width="8.42578125" style="21" customWidth="1"/>
    <col min="13055" max="13055" width="10.140625" style="21" customWidth="1"/>
    <col min="13056" max="13056" width="10" style="21" customWidth="1"/>
    <col min="13057" max="13057" width="8.42578125" style="21" customWidth="1"/>
    <col min="13058" max="13058" width="10.140625" style="21" customWidth="1"/>
    <col min="13059" max="13059" width="8.28515625" style="21" customWidth="1"/>
    <col min="13060" max="13060" width="7.7109375" style="21" customWidth="1"/>
    <col min="13061" max="13300" width="9.140625" style="21"/>
    <col min="13301" max="13301" width="7.7109375" style="21" customWidth="1"/>
    <col min="13302" max="13302" width="15.140625" style="21" customWidth="1"/>
    <col min="13303" max="13303" width="10" style="21" customWidth="1"/>
    <col min="13304" max="13304" width="8.42578125" style="21" customWidth="1"/>
    <col min="13305" max="13305" width="10.140625" style="21" customWidth="1"/>
    <col min="13306" max="13306" width="10" style="21" customWidth="1"/>
    <col min="13307" max="13307" width="8.42578125" style="21" customWidth="1"/>
    <col min="13308" max="13308" width="10.140625" style="21" customWidth="1"/>
    <col min="13309" max="13309" width="10" style="21" customWidth="1"/>
    <col min="13310" max="13310" width="8.42578125" style="21" customWidth="1"/>
    <col min="13311" max="13311" width="10.140625" style="21" customWidth="1"/>
    <col min="13312" max="13312" width="10" style="21" customWidth="1"/>
    <col min="13313" max="13313" width="8.42578125" style="21" customWidth="1"/>
    <col min="13314" max="13314" width="10.140625" style="21" customWidth="1"/>
    <col min="13315" max="13315" width="8.28515625" style="21" customWidth="1"/>
    <col min="13316" max="13316" width="7.7109375" style="21" customWidth="1"/>
    <col min="13317" max="13556" width="9.140625" style="21"/>
    <col min="13557" max="13557" width="7.7109375" style="21" customWidth="1"/>
    <col min="13558" max="13558" width="15.140625" style="21" customWidth="1"/>
    <col min="13559" max="13559" width="10" style="21" customWidth="1"/>
    <col min="13560" max="13560" width="8.42578125" style="21" customWidth="1"/>
    <col min="13561" max="13561" width="10.140625" style="21" customWidth="1"/>
    <col min="13562" max="13562" width="10" style="21" customWidth="1"/>
    <col min="13563" max="13563" width="8.42578125" style="21" customWidth="1"/>
    <col min="13564" max="13564" width="10.140625" style="21" customWidth="1"/>
    <col min="13565" max="13565" width="10" style="21" customWidth="1"/>
    <col min="13566" max="13566" width="8.42578125" style="21" customWidth="1"/>
    <col min="13567" max="13567" width="10.140625" style="21" customWidth="1"/>
    <col min="13568" max="13568" width="10" style="21" customWidth="1"/>
    <col min="13569" max="13569" width="8.42578125" style="21" customWidth="1"/>
    <col min="13570" max="13570" width="10.140625" style="21" customWidth="1"/>
    <col min="13571" max="13571" width="8.28515625" style="21" customWidth="1"/>
    <col min="13572" max="13572" width="7.7109375" style="21" customWidth="1"/>
    <col min="13573" max="13812" width="9.140625" style="21"/>
    <col min="13813" max="13813" width="7.7109375" style="21" customWidth="1"/>
    <col min="13814" max="13814" width="15.140625" style="21" customWidth="1"/>
    <col min="13815" max="13815" width="10" style="21" customWidth="1"/>
    <col min="13816" max="13816" width="8.42578125" style="21" customWidth="1"/>
    <col min="13817" max="13817" width="10.140625" style="21" customWidth="1"/>
    <col min="13818" max="13818" width="10" style="21" customWidth="1"/>
    <col min="13819" max="13819" width="8.42578125" style="21" customWidth="1"/>
    <col min="13820" max="13820" width="10.140625" style="21" customWidth="1"/>
    <col min="13821" max="13821" width="10" style="21" customWidth="1"/>
    <col min="13822" max="13822" width="8.42578125" style="21" customWidth="1"/>
    <col min="13823" max="13823" width="10.140625" style="21" customWidth="1"/>
    <col min="13824" max="13824" width="10" style="21" customWidth="1"/>
    <col min="13825" max="13825" width="8.42578125" style="21" customWidth="1"/>
    <col min="13826" max="13826" width="10.140625" style="21" customWidth="1"/>
    <col min="13827" max="13827" width="8.28515625" style="21" customWidth="1"/>
    <col min="13828" max="13828" width="7.7109375" style="21" customWidth="1"/>
    <col min="13829" max="14068" width="9.140625" style="21"/>
    <col min="14069" max="14069" width="7.7109375" style="21" customWidth="1"/>
    <col min="14070" max="14070" width="15.140625" style="21" customWidth="1"/>
    <col min="14071" max="14071" width="10" style="21" customWidth="1"/>
    <col min="14072" max="14072" width="8.42578125" style="21" customWidth="1"/>
    <col min="14073" max="14073" width="10.140625" style="21" customWidth="1"/>
    <col min="14074" max="14074" width="10" style="21" customWidth="1"/>
    <col min="14075" max="14075" width="8.42578125" style="21" customWidth="1"/>
    <col min="14076" max="14076" width="10.140625" style="21" customWidth="1"/>
    <col min="14077" max="14077" width="10" style="21" customWidth="1"/>
    <col min="14078" max="14078" width="8.42578125" style="21" customWidth="1"/>
    <col min="14079" max="14079" width="10.140625" style="21" customWidth="1"/>
    <col min="14080" max="14080" width="10" style="21" customWidth="1"/>
    <col min="14081" max="14081" width="8.42578125" style="21" customWidth="1"/>
    <col min="14082" max="14082" width="10.140625" style="21" customWidth="1"/>
    <col min="14083" max="14083" width="8.28515625" style="21" customWidth="1"/>
    <col min="14084" max="14084" width="7.7109375" style="21" customWidth="1"/>
    <col min="14085" max="14324" width="9.140625" style="21"/>
    <col min="14325" max="14325" width="7.7109375" style="21" customWidth="1"/>
    <col min="14326" max="14326" width="15.140625" style="21" customWidth="1"/>
    <col min="14327" max="14327" width="10" style="21" customWidth="1"/>
    <col min="14328" max="14328" width="8.42578125" style="21" customWidth="1"/>
    <col min="14329" max="14329" width="10.140625" style="21" customWidth="1"/>
    <col min="14330" max="14330" width="10" style="21" customWidth="1"/>
    <col min="14331" max="14331" width="8.42578125" style="21" customWidth="1"/>
    <col min="14332" max="14332" width="10.140625" style="21" customWidth="1"/>
    <col min="14333" max="14333" width="10" style="21" customWidth="1"/>
    <col min="14334" max="14334" width="8.42578125" style="21" customWidth="1"/>
    <col min="14335" max="14335" width="10.140625" style="21" customWidth="1"/>
    <col min="14336" max="14336" width="10" style="21" customWidth="1"/>
    <col min="14337" max="14337" width="8.42578125" style="21" customWidth="1"/>
    <col min="14338" max="14338" width="10.140625" style="21" customWidth="1"/>
    <col min="14339" max="14339" width="8.28515625" style="21" customWidth="1"/>
    <col min="14340" max="14340" width="7.7109375" style="21" customWidth="1"/>
    <col min="14341" max="14580" width="9.140625" style="21"/>
    <col min="14581" max="14581" width="7.7109375" style="21" customWidth="1"/>
    <col min="14582" max="14582" width="15.140625" style="21" customWidth="1"/>
    <col min="14583" max="14583" width="10" style="21" customWidth="1"/>
    <col min="14584" max="14584" width="8.42578125" style="21" customWidth="1"/>
    <col min="14585" max="14585" width="10.140625" style="21" customWidth="1"/>
    <col min="14586" max="14586" width="10" style="21" customWidth="1"/>
    <col min="14587" max="14587" width="8.42578125" style="21" customWidth="1"/>
    <col min="14588" max="14588" width="10.140625" style="21" customWidth="1"/>
    <col min="14589" max="14589" width="10" style="21" customWidth="1"/>
    <col min="14590" max="14590" width="8.42578125" style="21" customWidth="1"/>
    <col min="14591" max="14591" width="10.140625" style="21" customWidth="1"/>
    <col min="14592" max="14592" width="10" style="21" customWidth="1"/>
    <col min="14593" max="14593" width="8.42578125" style="21" customWidth="1"/>
    <col min="14594" max="14594" width="10.140625" style="21" customWidth="1"/>
    <col min="14595" max="14595" width="8.28515625" style="21" customWidth="1"/>
    <col min="14596" max="14596" width="7.7109375" style="21" customWidth="1"/>
    <col min="14597" max="14836" width="9.140625" style="21"/>
    <col min="14837" max="14837" width="7.7109375" style="21" customWidth="1"/>
    <col min="14838" max="14838" width="15.140625" style="21" customWidth="1"/>
    <col min="14839" max="14839" width="10" style="21" customWidth="1"/>
    <col min="14840" max="14840" width="8.42578125" style="21" customWidth="1"/>
    <col min="14841" max="14841" width="10.140625" style="21" customWidth="1"/>
    <col min="14842" max="14842" width="10" style="21" customWidth="1"/>
    <col min="14843" max="14843" width="8.42578125" style="21" customWidth="1"/>
    <col min="14844" max="14844" width="10.140625" style="21" customWidth="1"/>
    <col min="14845" max="14845" width="10" style="21" customWidth="1"/>
    <col min="14846" max="14846" width="8.42578125" style="21" customWidth="1"/>
    <col min="14847" max="14847" width="10.140625" style="21" customWidth="1"/>
    <col min="14848" max="14848" width="10" style="21" customWidth="1"/>
    <col min="14849" max="14849" width="8.42578125" style="21" customWidth="1"/>
    <col min="14850" max="14850" width="10.140625" style="21" customWidth="1"/>
    <col min="14851" max="14851" width="8.28515625" style="21" customWidth="1"/>
    <col min="14852" max="14852" width="7.7109375" style="21" customWidth="1"/>
    <col min="14853" max="15092" width="9.140625" style="21"/>
    <col min="15093" max="15093" width="7.7109375" style="21" customWidth="1"/>
    <col min="15094" max="15094" width="15.140625" style="21" customWidth="1"/>
    <col min="15095" max="15095" width="10" style="21" customWidth="1"/>
    <col min="15096" max="15096" width="8.42578125" style="21" customWidth="1"/>
    <col min="15097" max="15097" width="10.140625" style="21" customWidth="1"/>
    <col min="15098" max="15098" width="10" style="21" customWidth="1"/>
    <col min="15099" max="15099" width="8.42578125" style="21" customWidth="1"/>
    <col min="15100" max="15100" width="10.140625" style="21" customWidth="1"/>
    <col min="15101" max="15101" width="10" style="21" customWidth="1"/>
    <col min="15102" max="15102" width="8.42578125" style="21" customWidth="1"/>
    <col min="15103" max="15103" width="10.140625" style="21" customWidth="1"/>
    <col min="15104" max="15104" width="10" style="21" customWidth="1"/>
    <col min="15105" max="15105" width="8.42578125" style="21" customWidth="1"/>
    <col min="15106" max="15106" width="10.140625" style="21" customWidth="1"/>
    <col min="15107" max="15107" width="8.28515625" style="21" customWidth="1"/>
    <col min="15108" max="15108" width="7.7109375" style="21" customWidth="1"/>
    <col min="15109" max="15348" width="9.140625" style="21"/>
    <col min="15349" max="15349" width="7.7109375" style="21" customWidth="1"/>
    <col min="15350" max="15350" width="15.140625" style="21" customWidth="1"/>
    <col min="15351" max="15351" width="10" style="21" customWidth="1"/>
    <col min="15352" max="15352" width="8.42578125" style="21" customWidth="1"/>
    <col min="15353" max="15353" width="10.140625" style="21" customWidth="1"/>
    <col min="15354" max="15354" width="10" style="21" customWidth="1"/>
    <col min="15355" max="15355" width="8.42578125" style="21" customWidth="1"/>
    <col min="15356" max="15356" width="10.140625" style="21" customWidth="1"/>
    <col min="15357" max="15357" width="10" style="21" customWidth="1"/>
    <col min="15358" max="15358" width="8.42578125" style="21" customWidth="1"/>
    <col min="15359" max="15359" width="10.140625" style="21" customWidth="1"/>
    <col min="15360" max="15360" width="10" style="21" customWidth="1"/>
    <col min="15361" max="15361" width="8.42578125" style="21" customWidth="1"/>
    <col min="15362" max="15362" width="10.140625" style="21" customWidth="1"/>
    <col min="15363" max="15363" width="8.28515625" style="21" customWidth="1"/>
    <col min="15364" max="15364" width="7.7109375" style="21" customWidth="1"/>
    <col min="15365" max="15604" width="9.140625" style="21"/>
    <col min="15605" max="15605" width="7.7109375" style="21" customWidth="1"/>
    <col min="15606" max="15606" width="15.140625" style="21" customWidth="1"/>
    <col min="15607" max="15607" width="10" style="21" customWidth="1"/>
    <col min="15608" max="15608" width="8.42578125" style="21" customWidth="1"/>
    <col min="15609" max="15609" width="10.140625" style="21" customWidth="1"/>
    <col min="15610" max="15610" width="10" style="21" customWidth="1"/>
    <col min="15611" max="15611" width="8.42578125" style="21" customWidth="1"/>
    <col min="15612" max="15612" width="10.140625" style="21" customWidth="1"/>
    <col min="15613" max="15613" width="10" style="21" customWidth="1"/>
    <col min="15614" max="15614" width="8.42578125" style="21" customWidth="1"/>
    <col min="15615" max="15615" width="10.140625" style="21" customWidth="1"/>
    <col min="15616" max="15616" width="10" style="21" customWidth="1"/>
    <col min="15617" max="15617" width="8.42578125" style="21" customWidth="1"/>
    <col min="15618" max="15618" width="10.140625" style="21" customWidth="1"/>
    <col min="15619" max="15619" width="8.28515625" style="21" customWidth="1"/>
    <col min="15620" max="15620" width="7.7109375" style="21" customWidth="1"/>
    <col min="15621" max="15860" width="9.140625" style="21"/>
    <col min="15861" max="15861" width="7.7109375" style="21" customWidth="1"/>
    <col min="15862" max="15862" width="15.140625" style="21" customWidth="1"/>
    <col min="15863" max="15863" width="10" style="21" customWidth="1"/>
    <col min="15864" max="15864" width="8.42578125" style="21" customWidth="1"/>
    <col min="15865" max="15865" width="10.140625" style="21" customWidth="1"/>
    <col min="15866" max="15866" width="10" style="21" customWidth="1"/>
    <col min="15867" max="15867" width="8.42578125" style="21" customWidth="1"/>
    <col min="15868" max="15868" width="10.140625" style="21" customWidth="1"/>
    <col min="15869" max="15869" width="10" style="21" customWidth="1"/>
    <col min="15870" max="15870" width="8.42578125" style="21" customWidth="1"/>
    <col min="15871" max="15871" width="10.140625" style="21" customWidth="1"/>
    <col min="15872" max="15872" width="10" style="21" customWidth="1"/>
    <col min="15873" max="15873" width="8.42578125" style="21" customWidth="1"/>
    <col min="15874" max="15874" width="10.140625" style="21" customWidth="1"/>
    <col min="15875" max="15875" width="8.28515625" style="21" customWidth="1"/>
    <col min="15876" max="15876" width="7.7109375" style="21" customWidth="1"/>
    <col min="15877" max="16116" width="9.140625" style="21"/>
    <col min="16117" max="16117" width="7.7109375" style="21" customWidth="1"/>
    <col min="16118" max="16118" width="15.140625" style="21" customWidth="1"/>
    <col min="16119" max="16119" width="10" style="21" customWidth="1"/>
    <col min="16120" max="16120" width="8.42578125" style="21" customWidth="1"/>
    <col min="16121" max="16121" width="10.140625" style="21" customWidth="1"/>
    <col min="16122" max="16122" width="10" style="21" customWidth="1"/>
    <col min="16123" max="16123" width="8.42578125" style="21" customWidth="1"/>
    <col min="16124" max="16124" width="10.140625" style="21" customWidth="1"/>
    <col min="16125" max="16125" width="10" style="21" customWidth="1"/>
    <col min="16126" max="16126" width="8.42578125" style="21" customWidth="1"/>
    <col min="16127" max="16127" width="10.140625" style="21" customWidth="1"/>
    <col min="16128" max="16128" width="10" style="21" customWidth="1"/>
    <col min="16129" max="16129" width="8.42578125" style="21" customWidth="1"/>
    <col min="16130" max="16130" width="10.140625" style="21" customWidth="1"/>
    <col min="16131" max="16131" width="8.28515625" style="21" customWidth="1"/>
    <col min="16132" max="16132" width="7.7109375" style="21" customWidth="1"/>
    <col min="16133" max="16384" width="9.140625" style="21"/>
  </cols>
  <sheetData>
    <row r="5" spans="1:20" x14ac:dyDescent="0.2">
      <c r="T5" s="49" t="s">
        <v>200</v>
      </c>
    </row>
    <row r="8" spans="1:20" x14ac:dyDescent="0.2">
      <c r="A8" s="50"/>
    </row>
    <row r="9" spans="1:20" x14ac:dyDescent="0.2">
      <c r="A9" s="50"/>
    </row>
    <row r="10" spans="1:20" ht="15" customHeight="1" x14ac:dyDescent="0.2">
      <c r="B10" s="50">
        <v>1.1499999999999999</v>
      </c>
      <c r="C10" s="329" t="s">
        <v>196</v>
      </c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</row>
    <row r="11" spans="1:20" x14ac:dyDescent="0.2">
      <c r="B11" s="50"/>
      <c r="C11" s="284"/>
      <c r="D11" s="284"/>
      <c r="E11" s="284"/>
    </row>
    <row r="12" spans="1:20" x14ac:dyDescent="0.2">
      <c r="A12" s="285"/>
      <c r="B12" s="344"/>
      <c r="C12" s="301">
        <v>2012</v>
      </c>
      <c r="D12" s="301"/>
      <c r="E12" s="301"/>
      <c r="F12" s="301">
        <v>2013</v>
      </c>
      <c r="G12" s="301"/>
      <c r="H12" s="301"/>
      <c r="I12" s="301">
        <v>2014</v>
      </c>
      <c r="J12" s="301"/>
      <c r="K12" s="301"/>
      <c r="L12" s="301">
        <v>2015</v>
      </c>
      <c r="M12" s="301"/>
      <c r="N12" s="301"/>
      <c r="O12" s="301">
        <v>2016</v>
      </c>
      <c r="P12" s="301"/>
      <c r="Q12" s="301"/>
      <c r="R12" s="301">
        <v>2017</v>
      </c>
      <c r="S12" s="301"/>
      <c r="T12" s="301"/>
    </row>
    <row r="13" spans="1:20" ht="25.5" x14ac:dyDescent="0.2">
      <c r="A13" s="285"/>
      <c r="B13" s="345"/>
      <c r="C13" s="26" t="s">
        <v>47</v>
      </c>
      <c r="D13" s="286" t="s">
        <v>117</v>
      </c>
      <c r="E13" s="286" t="s">
        <v>134</v>
      </c>
      <c r="F13" s="26" t="s">
        <v>47</v>
      </c>
      <c r="G13" s="286" t="s">
        <v>117</v>
      </c>
      <c r="H13" s="286" t="s">
        <v>134</v>
      </c>
      <c r="I13" s="26" t="s">
        <v>47</v>
      </c>
      <c r="J13" s="286" t="s">
        <v>117</v>
      </c>
      <c r="K13" s="286" t="s">
        <v>134</v>
      </c>
      <c r="L13" s="26" t="s">
        <v>47</v>
      </c>
      <c r="M13" s="286" t="s">
        <v>117</v>
      </c>
      <c r="N13" s="286" t="s">
        <v>134</v>
      </c>
      <c r="O13" s="26" t="s">
        <v>47</v>
      </c>
      <c r="P13" s="286" t="s">
        <v>117</v>
      </c>
      <c r="Q13" s="286" t="s">
        <v>134</v>
      </c>
      <c r="R13" s="26" t="s">
        <v>47</v>
      </c>
      <c r="S13" s="286" t="s">
        <v>117</v>
      </c>
      <c r="T13" s="286" t="s">
        <v>134</v>
      </c>
    </row>
    <row r="14" spans="1:20" x14ac:dyDescent="0.2">
      <c r="A14" s="285"/>
      <c r="B14" s="251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</row>
    <row r="15" spans="1:20" x14ac:dyDescent="0.2">
      <c r="A15" s="285"/>
      <c r="B15" s="135" t="s">
        <v>114</v>
      </c>
      <c r="C15" s="253">
        <f>SUM(C17,C25)</f>
        <v>56732.000000000473</v>
      </c>
      <c r="D15" s="255">
        <v>24165.000000000149</v>
      </c>
      <c r="E15" s="254">
        <f>C15/D15</f>
        <v>2.3476929443409942</v>
      </c>
      <c r="F15" s="253">
        <f>SUM(F17,F25)</f>
        <v>55691.0000000004</v>
      </c>
      <c r="G15" s="287">
        <v>23387.214656290573</v>
      </c>
      <c r="H15" s="254">
        <f>F15/G15</f>
        <v>2.3812583421523827</v>
      </c>
      <c r="I15" s="253">
        <f>I17+I25</f>
        <v>58237.99999999944</v>
      </c>
      <c r="J15" s="287">
        <v>25605.99999999992</v>
      </c>
      <c r="K15" s="254">
        <f>I15/J15</f>
        <v>2.2743888151214411</v>
      </c>
      <c r="L15" s="253">
        <f>L17+L25</f>
        <v>60413.267018309503</v>
      </c>
      <c r="M15" s="253">
        <f>M17+M25</f>
        <v>26780.000000000018</v>
      </c>
      <c r="N15" s="254">
        <f>L15/M15</f>
        <v>2.2559098961280606</v>
      </c>
      <c r="O15" s="253">
        <f>O17+O25</f>
        <v>61361.097299447916</v>
      </c>
      <c r="P15" s="253">
        <f>P17+P25</f>
        <v>25561</v>
      </c>
      <c r="Q15" s="254">
        <f>O15/P15</f>
        <v>2.4005749892198236</v>
      </c>
      <c r="R15" s="253">
        <f>R17+R25</f>
        <v>63414</v>
      </c>
      <c r="S15" s="253">
        <f>S17+S25</f>
        <v>25197</v>
      </c>
      <c r="T15" s="254">
        <f>R15/S15</f>
        <v>2.5167281819264198</v>
      </c>
    </row>
    <row r="16" spans="1:20" s="80" customFormat="1" x14ac:dyDescent="0.2">
      <c r="A16" s="288"/>
      <c r="B16" s="251"/>
      <c r="C16" s="256"/>
      <c r="D16" s="183"/>
      <c r="E16" s="257"/>
      <c r="F16" s="256"/>
      <c r="G16" s="289"/>
      <c r="H16" s="257"/>
      <c r="I16" s="256"/>
      <c r="J16" s="289"/>
      <c r="K16" s="257"/>
      <c r="L16" s="256"/>
      <c r="M16" s="289"/>
      <c r="N16" s="257"/>
      <c r="O16" s="256"/>
      <c r="P16" s="289"/>
      <c r="Q16" s="257"/>
      <c r="R16" s="256"/>
      <c r="S16" s="289"/>
      <c r="T16" s="257"/>
    </row>
    <row r="17" spans="1:20" x14ac:dyDescent="0.2">
      <c r="A17" s="285"/>
      <c r="B17" s="135" t="s">
        <v>115</v>
      </c>
      <c r="C17" s="253">
        <f>SUM(C19:C23)</f>
        <v>54581.753538831632</v>
      </c>
      <c r="D17" s="255">
        <v>23164.000000000149</v>
      </c>
      <c r="E17" s="254">
        <f t="shared" ref="E17" si="0">C17/D17</f>
        <v>2.3563181462109859</v>
      </c>
      <c r="F17" s="253">
        <f>SUM(F19:F23)</f>
        <v>53768.939647633022</v>
      </c>
      <c r="G17" s="287">
        <v>22493.654654727674</v>
      </c>
      <c r="H17" s="254">
        <f t="shared" ref="H17" si="1">F17/G17</f>
        <v>2.3904047818361951</v>
      </c>
      <c r="I17" s="253">
        <f>SUM(I19:I23)</f>
        <v>56399.499746038542</v>
      </c>
      <c r="J17" s="287">
        <v>24521.99999999992</v>
      </c>
      <c r="K17" s="254">
        <f>I17/J17</f>
        <v>2.2999551319647145</v>
      </c>
      <c r="L17" s="253">
        <f>SUM(L19:L23)</f>
        <v>58217.611748871517</v>
      </c>
      <c r="M17" s="253">
        <f>SUM(M19:M23)</f>
        <v>25634.000000000022</v>
      </c>
      <c r="N17" s="254">
        <f>L17/M17</f>
        <v>2.2711091421109257</v>
      </c>
      <c r="O17" s="253">
        <f>SUM(O19:O23)</f>
        <v>59261.732058617192</v>
      </c>
      <c r="P17" s="253">
        <f>SUM(P19:P23)</f>
        <v>24415</v>
      </c>
      <c r="Q17" s="254">
        <f t="shared" ref="Q17" si="2">O17/P17</f>
        <v>2.427267338055179</v>
      </c>
      <c r="R17" s="253">
        <f>SUM(R19:R23)</f>
        <v>60881</v>
      </c>
      <c r="S17" s="253">
        <f>SUM(S19:S23)</f>
        <v>24131</v>
      </c>
      <c r="T17" s="254">
        <f t="shared" ref="T17" si="3">R17/S17</f>
        <v>2.5229373005677345</v>
      </c>
    </row>
    <row r="18" spans="1:20" x14ac:dyDescent="0.2">
      <c r="A18" s="285"/>
      <c r="B18" s="251"/>
      <c r="C18" s="256"/>
      <c r="D18" s="183"/>
      <c r="E18" s="254"/>
      <c r="F18" s="256"/>
      <c r="G18" s="289"/>
      <c r="H18" s="254"/>
      <c r="I18" s="256"/>
      <c r="J18" s="289"/>
      <c r="K18" s="254"/>
      <c r="L18" s="256"/>
      <c r="M18" s="289"/>
      <c r="N18" s="254"/>
      <c r="O18" s="256"/>
      <c r="P18" s="289"/>
      <c r="Q18" s="254"/>
      <c r="R18" s="256"/>
      <c r="S18" s="289"/>
      <c r="T18" s="254"/>
    </row>
    <row r="19" spans="1:20" x14ac:dyDescent="0.2">
      <c r="A19" s="285"/>
      <c r="B19" s="251" t="s">
        <v>6</v>
      </c>
      <c r="C19" s="256">
        <v>30201.912177896749</v>
      </c>
      <c r="D19" s="183">
        <v>13109.000000000131</v>
      </c>
      <c r="E19" s="258">
        <f t="shared" ref="E19:E23" si="4">C19/D19</f>
        <v>2.3039066426040464</v>
      </c>
      <c r="F19" s="290">
        <v>29143.932134139566</v>
      </c>
      <c r="G19" s="183">
        <v>12698.862329903697</v>
      </c>
      <c r="H19" s="258">
        <f t="shared" ref="H19:H23" si="5">F19/G19</f>
        <v>2.2950033929819429</v>
      </c>
      <c r="I19" s="290">
        <v>30122.654850723746</v>
      </c>
      <c r="J19" s="183">
        <v>13846.999999999891</v>
      </c>
      <c r="K19" s="258">
        <f t="shared" ref="K19:K23" si="6">I19/J19</f>
        <v>2.1753921319220035</v>
      </c>
      <c r="L19" s="290">
        <v>31303.032163855874</v>
      </c>
      <c r="M19" s="183">
        <v>14494.000000000016</v>
      </c>
      <c r="N19" s="258">
        <f t="shared" ref="N19:N23" si="7">L19/M19</f>
        <v>2.1597234830865073</v>
      </c>
      <c r="O19" s="290">
        <v>31934.847563430274</v>
      </c>
      <c r="P19" s="183">
        <v>13591</v>
      </c>
      <c r="Q19" s="258">
        <f t="shared" ref="Q19:Q23" si="8">O19/P19</f>
        <v>2.3497055083091953</v>
      </c>
      <c r="R19" s="290">
        <v>32808</v>
      </c>
      <c r="S19" s="183">
        <v>13497</v>
      </c>
      <c r="T19" s="258">
        <f t="shared" ref="T19:T23" si="9">R19/S19</f>
        <v>2.4307623916425873</v>
      </c>
    </row>
    <row r="20" spans="1:20" x14ac:dyDescent="0.2">
      <c r="A20" s="285"/>
      <c r="B20" s="251" t="s">
        <v>7</v>
      </c>
      <c r="C20" s="256">
        <v>10286.850566329413</v>
      </c>
      <c r="D20" s="183">
        <v>4806.0000000000282</v>
      </c>
      <c r="E20" s="258">
        <f t="shared" si="4"/>
        <v>2.1404183450539644</v>
      </c>
      <c r="F20" s="290">
        <v>10728.373747530037</v>
      </c>
      <c r="G20" s="183">
        <v>4605.2707772856484</v>
      </c>
      <c r="H20" s="258">
        <f t="shared" si="5"/>
        <v>2.3295858737438566</v>
      </c>
      <c r="I20" s="290">
        <v>11281.766575653817</v>
      </c>
      <c r="J20" s="183">
        <v>5047.0000000000136</v>
      </c>
      <c r="K20" s="258">
        <f t="shared" si="6"/>
        <v>2.2353411087088939</v>
      </c>
      <c r="L20" s="290">
        <v>11911.061907532372</v>
      </c>
      <c r="M20" s="183">
        <v>5348.0000000000146</v>
      </c>
      <c r="N20" s="258">
        <f t="shared" si="7"/>
        <v>2.227199309561021</v>
      </c>
      <c r="O20" s="290">
        <v>11686.360697016511</v>
      </c>
      <c r="P20" s="183">
        <v>4986</v>
      </c>
      <c r="Q20" s="258">
        <f t="shared" si="8"/>
        <v>2.3438348770590678</v>
      </c>
      <c r="R20" s="290">
        <v>12329</v>
      </c>
      <c r="S20" s="183">
        <v>4913</v>
      </c>
      <c r="T20" s="258">
        <f t="shared" si="9"/>
        <v>2.5094646855281906</v>
      </c>
    </row>
    <row r="21" spans="1:20" x14ac:dyDescent="0.2">
      <c r="A21" s="285"/>
      <c r="B21" s="251" t="s">
        <v>8</v>
      </c>
      <c r="C21" s="256">
        <v>11133.840045047697</v>
      </c>
      <c r="D21" s="183">
        <v>4146.99999999999</v>
      </c>
      <c r="E21" s="258">
        <f t="shared" si="4"/>
        <v>2.6847938377255183</v>
      </c>
      <c r="F21" s="290">
        <v>11243.421991175594</v>
      </c>
      <c r="G21" s="183">
        <v>4106.9392379525107</v>
      </c>
      <c r="H21" s="258">
        <f t="shared" si="5"/>
        <v>2.7376645574091651</v>
      </c>
      <c r="I21" s="290">
        <v>11919.11527439223</v>
      </c>
      <c r="J21" s="183">
        <v>4428.0000000000136</v>
      </c>
      <c r="K21" s="258">
        <f t="shared" si="6"/>
        <v>2.691760450404741</v>
      </c>
      <c r="L21" s="290">
        <v>12001.244744263347</v>
      </c>
      <c r="M21" s="183">
        <v>4551.9999999999927</v>
      </c>
      <c r="N21" s="258">
        <f t="shared" si="7"/>
        <v>2.6364773164023214</v>
      </c>
      <c r="O21" s="290">
        <v>12668.544293418134</v>
      </c>
      <c r="P21" s="183">
        <v>4485</v>
      </c>
      <c r="Q21" s="258">
        <f t="shared" si="8"/>
        <v>2.8246475570608993</v>
      </c>
      <c r="R21" s="290">
        <v>13081</v>
      </c>
      <c r="S21" s="183">
        <v>4466</v>
      </c>
      <c r="T21" s="258">
        <f t="shared" si="9"/>
        <v>2.9290192566054634</v>
      </c>
    </row>
    <row r="22" spans="1:20" x14ac:dyDescent="0.2">
      <c r="A22" s="32"/>
      <c r="B22" s="251" t="s">
        <v>10</v>
      </c>
      <c r="C22" s="256">
        <v>1456.475661722935</v>
      </c>
      <c r="D22" s="183">
        <v>594</v>
      </c>
      <c r="E22" s="258">
        <f t="shared" si="4"/>
        <v>2.4519792284897894</v>
      </c>
      <c r="F22" s="290">
        <v>1292.4989413441642</v>
      </c>
      <c r="G22" s="183">
        <v>515.51538551705687</v>
      </c>
      <c r="H22" s="258">
        <f t="shared" si="5"/>
        <v>2.5071976077839082</v>
      </c>
      <c r="I22" s="290">
        <v>1844.8953294554519</v>
      </c>
      <c r="J22" s="183">
        <v>618</v>
      </c>
      <c r="K22" s="258">
        <f t="shared" si="6"/>
        <v>2.9852675233906991</v>
      </c>
      <c r="L22" s="290">
        <v>1480.4380148187263</v>
      </c>
      <c r="M22" s="183">
        <v>647.00000000000114</v>
      </c>
      <c r="N22" s="258">
        <f t="shared" si="7"/>
        <v>2.2881576735992639</v>
      </c>
      <c r="O22" s="290">
        <v>1511.4883417500803</v>
      </c>
      <c r="P22" s="183">
        <v>708</v>
      </c>
      <c r="Q22" s="258">
        <f t="shared" si="8"/>
        <v>2.1348705391950284</v>
      </c>
      <c r="R22" s="290">
        <v>1407</v>
      </c>
      <c r="S22" s="183">
        <v>644</v>
      </c>
      <c r="T22" s="258">
        <f t="shared" si="9"/>
        <v>2.1847826086956523</v>
      </c>
    </row>
    <row r="23" spans="1:20" x14ac:dyDescent="0.2">
      <c r="A23" s="291"/>
      <c r="B23" s="251" t="s">
        <v>9</v>
      </c>
      <c r="C23" s="256">
        <v>1502.6750878348428</v>
      </c>
      <c r="D23" s="183">
        <v>507.99999999999881</v>
      </c>
      <c r="E23" s="258">
        <f t="shared" si="4"/>
        <v>2.9580218264465477</v>
      </c>
      <c r="F23" s="290">
        <v>1360.7128334436641</v>
      </c>
      <c r="G23" s="183">
        <v>567.06692406876289</v>
      </c>
      <c r="H23" s="258">
        <f t="shared" si="5"/>
        <v>2.3995630421898198</v>
      </c>
      <c r="I23" s="290">
        <v>1231.0677158132967</v>
      </c>
      <c r="J23" s="183">
        <v>581.99999999999955</v>
      </c>
      <c r="K23" s="258">
        <f t="shared" si="6"/>
        <v>2.1152366251087589</v>
      </c>
      <c r="L23" s="290">
        <v>1521.8349184011959</v>
      </c>
      <c r="M23" s="183">
        <v>592.9999999999992</v>
      </c>
      <c r="N23" s="258">
        <f t="shared" si="7"/>
        <v>2.5663320715028632</v>
      </c>
      <c r="O23" s="290">
        <v>1460.4911630021884</v>
      </c>
      <c r="P23" s="183">
        <v>645</v>
      </c>
      <c r="Q23" s="258">
        <f t="shared" si="8"/>
        <v>2.2643273844995169</v>
      </c>
      <c r="R23" s="290">
        <v>1256</v>
      </c>
      <c r="S23" s="183">
        <v>611</v>
      </c>
      <c r="T23" s="258">
        <f t="shared" si="9"/>
        <v>2.0556464811783961</v>
      </c>
    </row>
    <row r="24" spans="1:20" x14ac:dyDescent="0.2">
      <c r="A24" s="32"/>
      <c r="B24" s="292"/>
      <c r="C24" s="293"/>
      <c r="D24" s="295"/>
      <c r="E24" s="294"/>
      <c r="F24" s="293"/>
      <c r="G24" s="296"/>
      <c r="H24" s="294"/>
      <c r="I24" s="293"/>
      <c r="J24" s="296"/>
      <c r="K24" s="294"/>
      <c r="L24" s="293"/>
      <c r="M24" s="296"/>
      <c r="N24" s="294"/>
      <c r="O24" s="293"/>
      <c r="P24" s="296"/>
      <c r="Q24" s="294"/>
      <c r="R24" s="293"/>
      <c r="S24" s="296"/>
      <c r="T24" s="294"/>
    </row>
    <row r="25" spans="1:20" ht="12.75" customHeight="1" x14ac:dyDescent="0.2">
      <c r="A25" s="32"/>
      <c r="B25" s="297" t="s">
        <v>116</v>
      </c>
      <c r="C25" s="298">
        <v>2150.246461168842</v>
      </c>
      <c r="D25" s="300">
        <v>1001.0000000000007</v>
      </c>
      <c r="E25" s="299">
        <v>2.1480983628060346</v>
      </c>
      <c r="F25" s="298">
        <v>1922.0603523673776</v>
      </c>
      <c r="G25" s="300">
        <v>893.56000156290054</v>
      </c>
      <c r="H25" s="299">
        <v>2.1510143124194863</v>
      </c>
      <c r="I25" s="298">
        <v>1838.5002539608988</v>
      </c>
      <c r="J25" s="300">
        <v>1084.0000000000007</v>
      </c>
      <c r="K25" s="299">
        <v>1.6960334446133742</v>
      </c>
      <c r="L25" s="298">
        <v>2195.6552694379825</v>
      </c>
      <c r="M25" s="298">
        <v>1145.9999999999977</v>
      </c>
      <c r="N25" s="299">
        <v>1.9159295544834092</v>
      </c>
      <c r="O25" s="298">
        <v>2099.3652408307266</v>
      </c>
      <c r="P25" s="298">
        <v>1145.9999999999995</v>
      </c>
      <c r="Q25" s="299">
        <v>1.8319068419116296</v>
      </c>
      <c r="R25" s="298">
        <v>2533</v>
      </c>
      <c r="S25" s="298">
        <v>1066</v>
      </c>
      <c r="T25" s="299">
        <v>2.376172607879925</v>
      </c>
    </row>
    <row r="26" spans="1:20" x14ac:dyDescent="0.2">
      <c r="A26" s="32"/>
      <c r="B26" s="251"/>
      <c r="C26" s="259"/>
      <c r="D26" s="183"/>
      <c r="E26" s="254"/>
      <c r="F26" s="183"/>
      <c r="G26" s="289"/>
      <c r="H26" s="254"/>
      <c r="I26" s="183"/>
      <c r="J26" s="289"/>
      <c r="K26" s="254"/>
      <c r="L26" s="183"/>
      <c r="M26" s="289"/>
      <c r="N26" s="254"/>
      <c r="O26" s="183"/>
      <c r="P26" s="289"/>
      <c r="Q26" s="254"/>
      <c r="R26" s="183"/>
      <c r="S26" s="289"/>
      <c r="T26" s="254"/>
    </row>
    <row r="28" spans="1:20" x14ac:dyDescent="0.2">
      <c r="B28" s="80" t="s">
        <v>135</v>
      </c>
    </row>
    <row r="30" spans="1:20" x14ac:dyDescent="0.2">
      <c r="B30" s="292" t="s">
        <v>132</v>
      </c>
    </row>
    <row r="31" spans="1:20" ht="15" x14ac:dyDescent="0.25">
      <c r="M31" s="20"/>
      <c r="N31" s="20"/>
      <c r="P31" s="20"/>
      <c r="Q31" s="20"/>
      <c r="R31" s="20"/>
    </row>
    <row r="32" spans="1:20" ht="15" x14ac:dyDescent="0.25">
      <c r="J32" s="20"/>
      <c r="K32" s="20"/>
      <c r="L32" s="20"/>
      <c r="M32" s="20"/>
      <c r="N32" s="20"/>
      <c r="O32" s="20"/>
      <c r="P32" s="20"/>
      <c r="Q32" s="20"/>
      <c r="R32" s="20"/>
    </row>
    <row r="33" spans="1:18" ht="15" x14ac:dyDescent="0.25">
      <c r="A33" s="274"/>
      <c r="B33" s="274"/>
      <c r="C33" s="274"/>
      <c r="D33" s="274"/>
      <c r="J33" s="20"/>
      <c r="K33" s="20"/>
      <c r="L33" s="20"/>
      <c r="M33" s="20"/>
      <c r="N33" s="20"/>
      <c r="O33" s="20"/>
      <c r="P33" s="20"/>
      <c r="Q33" s="20"/>
      <c r="R33" s="20"/>
    </row>
    <row r="34" spans="1:18" ht="15" x14ac:dyDescent="0.25">
      <c r="A34" s="234"/>
      <c r="B34" s="234"/>
      <c r="C34" s="234"/>
      <c r="D34" s="234"/>
      <c r="J34" s="20"/>
      <c r="K34" s="20"/>
      <c r="L34" s="20"/>
      <c r="M34" s="20"/>
      <c r="N34" s="20"/>
      <c r="O34" s="20"/>
      <c r="P34" s="20"/>
      <c r="Q34" s="20"/>
      <c r="R34" s="20"/>
    </row>
    <row r="35" spans="1:18" ht="15" x14ac:dyDescent="0.25"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5" x14ac:dyDescent="0.25">
      <c r="J36" s="20"/>
      <c r="K36" s="20"/>
      <c r="L36" s="20"/>
      <c r="M36" s="20"/>
      <c r="N36" s="20"/>
      <c r="O36" s="20"/>
      <c r="P36" s="20"/>
      <c r="Q36" s="20"/>
      <c r="R36" s="20"/>
    </row>
    <row r="37" spans="1:18" ht="15" x14ac:dyDescent="0.25">
      <c r="J37" s="20"/>
      <c r="K37" s="20"/>
      <c r="L37" s="20"/>
      <c r="M37" s="20"/>
      <c r="N37" s="20"/>
      <c r="O37" s="20"/>
      <c r="P37" s="20"/>
      <c r="Q37" s="20"/>
      <c r="R37" s="20"/>
    </row>
    <row r="38" spans="1:18" ht="15" x14ac:dyDescent="0.25"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5" x14ac:dyDescent="0.25">
      <c r="J39" s="20"/>
      <c r="K39" s="20"/>
      <c r="L39" s="20"/>
      <c r="M39" s="20"/>
      <c r="N39" s="20"/>
      <c r="O39" s="20"/>
      <c r="P39" s="20"/>
      <c r="Q39" s="20"/>
      <c r="R39" s="20"/>
    </row>
    <row r="40" spans="1:18" ht="15" x14ac:dyDescent="0.25">
      <c r="J40" s="20"/>
      <c r="K40" s="20"/>
      <c r="L40" s="20"/>
      <c r="M40" s="20"/>
      <c r="N40" s="20"/>
      <c r="O40" s="20"/>
      <c r="P40" s="20"/>
      <c r="Q40" s="20"/>
    </row>
    <row r="41" spans="1:18" ht="15" x14ac:dyDescent="0.25">
      <c r="J41" s="20"/>
      <c r="K41" s="20"/>
      <c r="L41" s="20"/>
      <c r="M41" s="20"/>
      <c r="N41" s="20"/>
      <c r="O41" s="20"/>
      <c r="P41" s="20"/>
      <c r="Q41" s="20"/>
    </row>
    <row r="42" spans="1:18" ht="15" x14ac:dyDescent="0.25">
      <c r="J42" s="20"/>
      <c r="K42" s="20"/>
      <c r="L42" s="20"/>
      <c r="M42" s="20"/>
      <c r="N42" s="20"/>
      <c r="O42" s="20"/>
      <c r="P42" s="20"/>
      <c r="Q42" s="20"/>
    </row>
    <row r="43" spans="1:18" ht="15" x14ac:dyDescent="0.25">
      <c r="J43" s="20"/>
      <c r="K43" s="20"/>
      <c r="L43" s="20"/>
      <c r="M43" s="20"/>
      <c r="N43" s="20"/>
      <c r="O43" s="20"/>
      <c r="P43" s="20"/>
      <c r="Q43" s="20"/>
    </row>
    <row r="44" spans="1:18" ht="15" x14ac:dyDescent="0.25">
      <c r="J44" s="20"/>
      <c r="K44" s="20"/>
      <c r="L44" s="20"/>
      <c r="M44" s="20"/>
      <c r="N44" s="20"/>
      <c r="O44" s="20"/>
      <c r="P44" s="20"/>
      <c r="Q44" s="20"/>
    </row>
  </sheetData>
  <mergeCells count="8">
    <mergeCell ref="B12:B13"/>
    <mergeCell ref="C12:E12"/>
    <mergeCell ref="C10:T10"/>
    <mergeCell ref="R12:T12"/>
    <mergeCell ref="O12:Q12"/>
    <mergeCell ref="L12:N12"/>
    <mergeCell ref="I12:K12"/>
    <mergeCell ref="F12:H12"/>
  </mergeCells>
  <pageMargins left="0.7" right="0.7" top="0.75" bottom="0.75" header="0.3" footer="0.3"/>
  <pageSetup scale="42" orientation="portrait" r:id="rId1"/>
  <ignoredErrors>
    <ignoredError sqref="N15 N17 Q15:Q17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7270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466725</xdr:colOff>
                <xdr:row>2</xdr:row>
                <xdr:rowOff>104775</xdr:rowOff>
              </to>
            </anchor>
          </objectPr>
        </oleObject>
      </mc:Choice>
      <mc:Fallback>
        <oleObject progId="MSPhotoEd.3" shapeId="7270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6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9.140625" style="23"/>
    <col min="2" max="8" width="10.7109375" style="23" customWidth="1"/>
    <col min="9" max="16384" width="9.140625" style="23"/>
  </cols>
  <sheetData>
    <row r="1" spans="2:13" s="20" customFormat="1" ht="15" x14ac:dyDescent="0.25"/>
    <row r="2" spans="2:13" s="20" customFormat="1" ht="15" x14ac:dyDescent="0.25"/>
    <row r="3" spans="2:13" s="20" customFormat="1" ht="15" x14ac:dyDescent="0.25">
      <c r="G3" s="21"/>
      <c r="H3" s="21"/>
      <c r="I3" s="22" t="s">
        <v>200</v>
      </c>
      <c r="J3" s="23"/>
      <c r="K3" s="22"/>
    </row>
    <row r="4" spans="2:13" s="20" customFormat="1" ht="9" customHeight="1" x14ac:dyDescent="0.25"/>
    <row r="8" spans="2:13" x14ac:dyDescent="0.2">
      <c r="B8" s="24" t="s">
        <v>37</v>
      </c>
      <c r="C8" s="303" t="s">
        <v>194</v>
      </c>
      <c r="D8" s="303"/>
      <c r="E8" s="303"/>
      <c r="F8" s="303"/>
      <c r="G8" s="303"/>
      <c r="H8" s="303"/>
    </row>
    <row r="9" spans="2:13" ht="15" x14ac:dyDescent="0.25">
      <c r="B9" s="21"/>
      <c r="C9" s="21"/>
      <c r="D9" s="21"/>
      <c r="E9" s="21"/>
      <c r="F9" s="21"/>
      <c r="G9" s="21"/>
      <c r="H9" s="21"/>
      <c r="L9" s="20"/>
      <c r="M9" s="20"/>
    </row>
    <row r="10" spans="2:13" ht="15" x14ac:dyDescent="0.25">
      <c r="B10" s="46" t="s">
        <v>106</v>
      </c>
      <c r="C10" s="301" t="s">
        <v>1</v>
      </c>
      <c r="D10" s="301"/>
      <c r="E10" s="302" t="s">
        <v>2</v>
      </c>
      <c r="F10" s="302"/>
      <c r="G10" s="301" t="s">
        <v>3</v>
      </c>
      <c r="H10" s="301"/>
      <c r="L10" s="20"/>
      <c r="M10" s="20"/>
    </row>
    <row r="11" spans="2:13" ht="15" x14ac:dyDescent="0.25">
      <c r="B11" s="26"/>
      <c r="C11" s="27" t="s">
        <v>4</v>
      </c>
      <c r="D11" s="27" t="s">
        <v>5</v>
      </c>
      <c r="E11" s="27" t="s">
        <v>4</v>
      </c>
      <c r="F11" s="27" t="s">
        <v>5</v>
      </c>
      <c r="G11" s="27" t="s">
        <v>4</v>
      </c>
      <c r="H11" s="27" t="s">
        <v>5</v>
      </c>
      <c r="L11" s="20"/>
      <c r="M11" s="20"/>
    </row>
    <row r="12" spans="2:13" ht="15" x14ac:dyDescent="0.25">
      <c r="B12" s="28"/>
      <c r="C12" s="28"/>
      <c r="D12" s="28"/>
      <c r="E12" s="28"/>
      <c r="F12" s="28"/>
      <c r="G12" s="28"/>
      <c r="H12" s="28"/>
      <c r="L12" s="20"/>
      <c r="M12" s="20"/>
    </row>
    <row r="13" spans="2:13" ht="15" x14ac:dyDescent="0.25">
      <c r="B13" s="29" t="s">
        <v>1</v>
      </c>
      <c r="C13" s="30">
        <v>63415</v>
      </c>
      <c r="D13" s="31">
        <v>100</v>
      </c>
      <c r="E13" s="30">
        <v>32212</v>
      </c>
      <c r="F13" s="31">
        <v>100</v>
      </c>
      <c r="G13" s="30">
        <v>31203</v>
      </c>
      <c r="H13" s="31">
        <v>100</v>
      </c>
      <c r="L13" s="20"/>
      <c r="M13" s="20"/>
    </row>
    <row r="14" spans="2:13" ht="15" x14ac:dyDescent="0.25">
      <c r="B14" s="32"/>
      <c r="C14" s="33"/>
      <c r="D14" s="34"/>
      <c r="E14" s="33"/>
      <c r="F14" s="34"/>
      <c r="G14" s="33"/>
      <c r="H14" s="34"/>
      <c r="L14" s="20"/>
      <c r="M14" s="20"/>
    </row>
    <row r="15" spans="2:13" ht="15" x14ac:dyDescent="0.25">
      <c r="B15" s="35" t="s">
        <v>14</v>
      </c>
      <c r="C15" s="35">
        <v>10643</v>
      </c>
      <c r="D15" s="36">
        <v>16.8</v>
      </c>
      <c r="E15" s="35">
        <v>5745</v>
      </c>
      <c r="F15" s="36">
        <v>17.8</v>
      </c>
      <c r="G15" s="35">
        <v>4898</v>
      </c>
      <c r="H15" s="36">
        <v>15.7</v>
      </c>
      <c r="L15" s="20"/>
      <c r="M15" s="20"/>
    </row>
    <row r="16" spans="2:13" ht="15" x14ac:dyDescent="0.25">
      <c r="B16" s="35" t="s">
        <v>15</v>
      </c>
      <c r="C16" s="35">
        <v>5922</v>
      </c>
      <c r="D16" s="36">
        <v>9.3000000000000007</v>
      </c>
      <c r="E16" s="35">
        <v>3332</v>
      </c>
      <c r="F16" s="36">
        <v>10.3</v>
      </c>
      <c r="G16" s="35">
        <v>2590</v>
      </c>
      <c r="H16" s="36">
        <v>8.3000000000000007</v>
      </c>
      <c r="L16" s="20"/>
      <c r="M16" s="20"/>
    </row>
    <row r="17" spans="2:13" ht="15" x14ac:dyDescent="0.25">
      <c r="B17" s="35" t="s">
        <v>16</v>
      </c>
      <c r="C17" s="35">
        <v>11059</v>
      </c>
      <c r="D17" s="36">
        <v>17.399999999999999</v>
      </c>
      <c r="E17" s="35">
        <v>5806</v>
      </c>
      <c r="F17" s="36">
        <v>18</v>
      </c>
      <c r="G17" s="35">
        <v>5253</v>
      </c>
      <c r="H17" s="36">
        <v>16.8</v>
      </c>
      <c r="L17" s="20"/>
      <c r="M17" s="20"/>
    </row>
    <row r="18" spans="2:13" ht="15" x14ac:dyDescent="0.25">
      <c r="B18" s="35" t="s">
        <v>17</v>
      </c>
      <c r="C18" s="35">
        <v>12637</v>
      </c>
      <c r="D18" s="36">
        <v>19.899999999999999</v>
      </c>
      <c r="E18" s="35">
        <v>6266</v>
      </c>
      <c r="F18" s="36">
        <v>19.5</v>
      </c>
      <c r="G18" s="35">
        <v>6372</v>
      </c>
      <c r="H18" s="36">
        <v>20.399999999999999</v>
      </c>
      <c r="L18" s="20"/>
      <c r="M18" s="20"/>
    </row>
    <row r="19" spans="2:13" ht="15" x14ac:dyDescent="0.25">
      <c r="B19" s="35" t="s">
        <v>18</v>
      </c>
      <c r="C19" s="35">
        <v>11848</v>
      </c>
      <c r="D19" s="36">
        <v>18.7</v>
      </c>
      <c r="E19" s="35">
        <v>5743</v>
      </c>
      <c r="F19" s="36">
        <v>17.8</v>
      </c>
      <c r="G19" s="35">
        <v>6106</v>
      </c>
      <c r="H19" s="36">
        <v>19.600000000000001</v>
      </c>
      <c r="L19" s="20"/>
      <c r="M19" s="20"/>
    </row>
    <row r="20" spans="2:13" ht="15" x14ac:dyDescent="0.25">
      <c r="B20" s="35" t="s">
        <v>19</v>
      </c>
      <c r="C20" s="35">
        <v>6003</v>
      </c>
      <c r="D20" s="36">
        <v>9.5</v>
      </c>
      <c r="E20" s="35">
        <v>2946</v>
      </c>
      <c r="F20" s="36">
        <v>9.1</v>
      </c>
      <c r="G20" s="35">
        <v>3057</v>
      </c>
      <c r="H20" s="36">
        <v>9.8000000000000007</v>
      </c>
      <c r="L20" s="20"/>
      <c r="M20" s="20"/>
    </row>
    <row r="21" spans="2:13" ht="15" x14ac:dyDescent="0.25">
      <c r="B21" s="35" t="s">
        <v>20</v>
      </c>
      <c r="C21" s="35">
        <v>5162</v>
      </c>
      <c r="D21" s="36">
        <v>8.1</v>
      </c>
      <c r="E21" s="35">
        <v>2329</v>
      </c>
      <c r="F21" s="36">
        <v>7.2</v>
      </c>
      <c r="G21" s="35">
        <v>2833</v>
      </c>
      <c r="H21" s="36">
        <v>9.1</v>
      </c>
      <c r="L21" s="20"/>
      <c r="M21" s="20"/>
    </row>
    <row r="22" spans="2:13" ht="15" x14ac:dyDescent="0.25">
      <c r="B22" s="38" t="s">
        <v>197</v>
      </c>
      <c r="C22" s="47">
        <v>140</v>
      </c>
      <c r="D22" s="41">
        <v>0.2</v>
      </c>
      <c r="E22" s="47">
        <v>47</v>
      </c>
      <c r="F22" s="41">
        <v>0.1</v>
      </c>
      <c r="G22" s="47">
        <v>93</v>
      </c>
      <c r="H22" s="41">
        <v>0.3</v>
      </c>
      <c r="L22" s="20"/>
      <c r="M22" s="20"/>
    </row>
    <row r="23" spans="2:13" ht="15" x14ac:dyDescent="0.25">
      <c r="B23" s="33"/>
      <c r="C23" s="35"/>
      <c r="D23" s="36"/>
      <c r="E23" s="35"/>
      <c r="F23" s="36"/>
      <c r="G23" s="35"/>
      <c r="H23" s="36"/>
      <c r="L23" s="20"/>
      <c r="M23" s="20"/>
    </row>
    <row r="24" spans="2:13" ht="15" x14ac:dyDescent="0.25">
      <c r="L24" s="20"/>
      <c r="M24" s="20"/>
    </row>
    <row r="25" spans="2:13" ht="15" x14ac:dyDescent="0.25">
      <c r="L25" s="20"/>
      <c r="M25" s="20"/>
    </row>
    <row r="26" spans="2:13" ht="15" x14ac:dyDescent="0.25">
      <c r="L26" s="20"/>
      <c r="M26" s="20"/>
    </row>
    <row r="27" spans="2:13" ht="15" x14ac:dyDescent="0.25">
      <c r="L27" s="20"/>
      <c r="M27" s="20"/>
    </row>
    <row r="28" spans="2:13" ht="15" x14ac:dyDescent="0.25">
      <c r="B28" s="24" t="s">
        <v>38</v>
      </c>
      <c r="C28" s="303" t="s">
        <v>195</v>
      </c>
      <c r="D28" s="303"/>
      <c r="E28" s="303"/>
      <c r="F28" s="303"/>
      <c r="G28" s="303"/>
      <c r="H28" s="303"/>
      <c r="L28" s="20"/>
      <c r="M28" s="20"/>
    </row>
    <row r="29" spans="2:13" ht="15" x14ac:dyDescent="0.25">
      <c r="B29" s="21"/>
      <c r="C29" s="21"/>
      <c r="D29" s="21"/>
      <c r="E29" s="21"/>
      <c r="F29" s="21"/>
      <c r="G29" s="21"/>
      <c r="H29" s="21"/>
      <c r="L29" s="20"/>
      <c r="M29" s="20"/>
    </row>
    <row r="30" spans="2:13" ht="15" x14ac:dyDescent="0.25">
      <c r="B30" s="46" t="s">
        <v>106</v>
      </c>
      <c r="C30" s="301" t="s">
        <v>1</v>
      </c>
      <c r="D30" s="301"/>
      <c r="E30" s="302" t="s">
        <v>12</v>
      </c>
      <c r="F30" s="302"/>
      <c r="G30" s="301" t="s">
        <v>13</v>
      </c>
      <c r="H30" s="301"/>
      <c r="L30" s="20"/>
      <c r="M30" s="20"/>
    </row>
    <row r="31" spans="2:13" ht="15" x14ac:dyDescent="0.25">
      <c r="B31" s="26"/>
      <c r="C31" s="27" t="s">
        <v>4</v>
      </c>
      <c r="D31" s="27" t="s">
        <v>5</v>
      </c>
      <c r="E31" s="27" t="s">
        <v>4</v>
      </c>
      <c r="F31" s="27" t="s">
        <v>5</v>
      </c>
      <c r="G31" s="27" t="s">
        <v>4</v>
      </c>
      <c r="H31" s="27" t="s">
        <v>5</v>
      </c>
      <c r="L31" s="20"/>
      <c r="M31" s="20"/>
    </row>
    <row r="32" spans="2:13" ht="15" x14ac:dyDescent="0.25">
      <c r="B32" s="28"/>
      <c r="C32" s="28"/>
      <c r="D32" s="28"/>
      <c r="E32" s="28"/>
      <c r="F32" s="28"/>
      <c r="G32" s="28"/>
      <c r="H32" s="28"/>
      <c r="L32" s="20"/>
      <c r="M32" s="20"/>
    </row>
    <row r="33" spans="2:8" x14ac:dyDescent="0.2">
      <c r="B33" s="29" t="s">
        <v>1</v>
      </c>
      <c r="C33" s="30">
        <v>63415</v>
      </c>
      <c r="D33" s="30">
        <v>100</v>
      </c>
      <c r="E33" s="30">
        <v>35878</v>
      </c>
      <c r="F33" s="30">
        <v>100</v>
      </c>
      <c r="G33" s="30">
        <f>+C33-E33</f>
        <v>27537</v>
      </c>
      <c r="H33" s="30">
        <f>SUM(H35:H42)</f>
        <v>99.992737044703503</v>
      </c>
    </row>
    <row r="34" spans="2:8" x14ac:dyDescent="0.2">
      <c r="B34" s="32"/>
      <c r="C34" s="33"/>
      <c r="D34" s="48"/>
      <c r="E34" s="33"/>
      <c r="F34" s="48"/>
      <c r="G34" s="33"/>
      <c r="H34" s="48"/>
    </row>
    <row r="35" spans="2:8" x14ac:dyDescent="0.2">
      <c r="B35" s="35" t="s">
        <v>14</v>
      </c>
      <c r="C35" s="35">
        <v>10643</v>
      </c>
      <c r="D35" s="36">
        <v>16.8</v>
      </c>
      <c r="E35" s="35">
        <v>7483</v>
      </c>
      <c r="F35" s="36">
        <v>20.9</v>
      </c>
      <c r="G35" s="35">
        <f>+C35-E35</f>
        <v>3160</v>
      </c>
      <c r="H35" s="36">
        <f>+G35/$G$33*100</f>
        <v>11.475469368486037</v>
      </c>
    </row>
    <row r="36" spans="2:8" x14ac:dyDescent="0.2">
      <c r="B36" s="35" t="s">
        <v>15</v>
      </c>
      <c r="C36" s="35">
        <v>5922</v>
      </c>
      <c r="D36" s="36">
        <v>9.3000000000000007</v>
      </c>
      <c r="E36" s="35">
        <v>4568</v>
      </c>
      <c r="F36" s="36">
        <v>12.7</v>
      </c>
      <c r="G36" s="35">
        <f t="shared" ref="G36:G42" si="0">+C36-E36</f>
        <v>1354</v>
      </c>
      <c r="H36" s="36">
        <f t="shared" ref="H36:H42" si="1">+G36/$G$33*100</f>
        <v>4.9170207357373714</v>
      </c>
    </row>
    <row r="37" spans="2:8" x14ac:dyDescent="0.2">
      <c r="B37" s="35" t="s">
        <v>16</v>
      </c>
      <c r="C37" s="35">
        <v>11059</v>
      </c>
      <c r="D37" s="36">
        <v>17.399999999999999</v>
      </c>
      <c r="E37" s="35">
        <v>3765</v>
      </c>
      <c r="F37" s="36">
        <v>10.5</v>
      </c>
      <c r="G37" s="35">
        <f t="shared" si="0"/>
        <v>7294</v>
      </c>
      <c r="H37" s="36">
        <f t="shared" si="1"/>
        <v>26.487997966372518</v>
      </c>
    </row>
    <row r="38" spans="2:8" x14ac:dyDescent="0.2">
      <c r="B38" s="35" t="s">
        <v>17</v>
      </c>
      <c r="C38" s="35">
        <v>12637</v>
      </c>
      <c r="D38" s="36">
        <v>19.899999999999999</v>
      </c>
      <c r="E38" s="35">
        <v>4820</v>
      </c>
      <c r="F38" s="36">
        <v>13.4</v>
      </c>
      <c r="G38" s="35">
        <f t="shared" si="0"/>
        <v>7817</v>
      </c>
      <c r="H38" s="36">
        <f t="shared" si="1"/>
        <v>28.387260776409924</v>
      </c>
    </row>
    <row r="39" spans="2:8" x14ac:dyDescent="0.2">
      <c r="B39" s="35" t="s">
        <v>18</v>
      </c>
      <c r="C39" s="35">
        <v>11848</v>
      </c>
      <c r="D39" s="36">
        <v>18.7</v>
      </c>
      <c r="E39" s="35">
        <v>6313</v>
      </c>
      <c r="F39" s="36">
        <v>17.600000000000001</v>
      </c>
      <c r="G39" s="35">
        <f t="shared" si="0"/>
        <v>5535</v>
      </c>
      <c r="H39" s="36">
        <f t="shared" si="1"/>
        <v>20.10022878309184</v>
      </c>
    </row>
    <row r="40" spans="2:8" x14ac:dyDescent="0.2">
      <c r="B40" s="35" t="s">
        <v>19</v>
      </c>
      <c r="C40" s="35">
        <v>6003</v>
      </c>
      <c r="D40" s="36">
        <v>9.5</v>
      </c>
      <c r="E40" s="35">
        <v>4293</v>
      </c>
      <c r="F40" s="36">
        <v>12</v>
      </c>
      <c r="G40" s="35">
        <f t="shared" si="0"/>
        <v>1710</v>
      </c>
      <c r="H40" s="36">
        <f t="shared" si="1"/>
        <v>6.2098267785161783</v>
      </c>
    </row>
    <row r="41" spans="2:8" x14ac:dyDescent="0.2">
      <c r="B41" s="35" t="s">
        <v>20</v>
      </c>
      <c r="C41" s="35">
        <v>5162</v>
      </c>
      <c r="D41" s="36">
        <v>8.1</v>
      </c>
      <c r="E41" s="35">
        <v>4568</v>
      </c>
      <c r="F41" s="36">
        <v>12.7</v>
      </c>
      <c r="G41" s="35">
        <f t="shared" si="0"/>
        <v>594</v>
      </c>
      <c r="H41" s="36">
        <f t="shared" si="1"/>
        <v>2.1570977230635147</v>
      </c>
    </row>
    <row r="42" spans="2:8" x14ac:dyDescent="0.2">
      <c r="B42" s="38" t="s">
        <v>197</v>
      </c>
      <c r="C42" s="47">
        <v>140</v>
      </c>
      <c r="D42" s="41">
        <v>0.2</v>
      </c>
      <c r="E42" s="47">
        <v>69</v>
      </c>
      <c r="F42" s="41">
        <v>0.2</v>
      </c>
      <c r="G42" s="47">
        <f t="shared" si="0"/>
        <v>71</v>
      </c>
      <c r="H42" s="41">
        <f t="shared" si="1"/>
        <v>0.25783491302611034</v>
      </c>
    </row>
    <row r="44" spans="2:8" x14ac:dyDescent="0.2">
      <c r="B44" s="44" t="s">
        <v>39</v>
      </c>
    </row>
    <row r="55" spans="1:13" s="20" customFormat="1" ht="12.7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23"/>
      <c r="L55" s="23"/>
      <c r="M55" s="23"/>
    </row>
    <row r="56" spans="1:13" ht="15" x14ac:dyDescent="0.25">
      <c r="A56" s="92"/>
      <c r="B56" s="92"/>
      <c r="C56" s="92"/>
      <c r="D56" s="92"/>
      <c r="E56" s="92"/>
      <c r="F56" s="92"/>
      <c r="G56" s="92"/>
      <c r="H56" s="92"/>
      <c r="I56" s="92"/>
      <c r="K56" s="45"/>
      <c r="L56" s="20"/>
      <c r="M56" s="20"/>
    </row>
  </sheetData>
  <mergeCells count="8">
    <mergeCell ref="C30:D30"/>
    <mergeCell ref="E30:F30"/>
    <mergeCell ref="G30:H30"/>
    <mergeCell ref="C8:H8"/>
    <mergeCell ref="C28:H28"/>
    <mergeCell ref="C10:D10"/>
    <mergeCell ref="E10:F10"/>
    <mergeCell ref="G10:H10"/>
  </mergeCells>
  <pageMargins left="0.7" right="0.7" top="0.75" bottom="0.75" header="0.3" footer="0.3"/>
  <pageSetup scale="96" orientation="portrait" r:id="rId1"/>
  <rowBreaks count="1" manualBreakCount="1">
    <brk id="57" max="8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333375</xdr:colOff>
                <xdr:row>3</xdr:row>
                <xdr:rowOff>19050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9.140625" style="5"/>
    <col min="2" max="2" width="10.28515625" style="5" customWidth="1"/>
    <col min="3" max="3" width="9.5703125" style="5" customWidth="1"/>
    <col min="4" max="4" width="13.5703125" style="5" customWidth="1"/>
    <col min="5" max="5" width="15.85546875" style="5" customWidth="1"/>
    <col min="6" max="6" width="11" style="5" customWidth="1"/>
    <col min="7" max="9" width="9.140625" style="5"/>
    <col min="16" max="16384" width="9.140625" style="5"/>
  </cols>
  <sheetData>
    <row r="1" spans="3:15" s="3" customFormat="1" x14ac:dyDescent="0.25">
      <c r="J1"/>
      <c r="K1"/>
      <c r="L1"/>
      <c r="M1"/>
      <c r="N1"/>
      <c r="O1"/>
    </row>
    <row r="2" spans="3:15" s="3" customFormat="1" x14ac:dyDescent="0.25">
      <c r="J2"/>
      <c r="K2"/>
      <c r="L2"/>
      <c r="M2"/>
      <c r="N2"/>
      <c r="O2"/>
    </row>
    <row r="3" spans="3:15" s="3" customFormat="1" x14ac:dyDescent="0.25">
      <c r="E3" s="1"/>
      <c r="F3" s="1"/>
      <c r="H3" s="4" t="s">
        <v>118</v>
      </c>
      <c r="J3"/>
      <c r="K3"/>
      <c r="L3"/>
      <c r="M3"/>
      <c r="N3"/>
      <c r="O3"/>
    </row>
    <row r="4" spans="3:15" s="2" customFormat="1" ht="9" customHeight="1" x14ac:dyDescent="0.25">
      <c r="J4"/>
      <c r="K4"/>
      <c r="L4"/>
      <c r="M4"/>
      <c r="N4"/>
      <c r="O4"/>
    </row>
    <row r="6" spans="3:15" ht="29.25" customHeight="1" x14ac:dyDescent="0.25">
      <c r="C6" s="304" t="s">
        <v>36</v>
      </c>
      <c r="D6" s="306" t="s">
        <v>136</v>
      </c>
      <c r="E6" s="306"/>
      <c r="F6" s="306"/>
    </row>
    <row r="7" spans="3:15" ht="15" customHeight="1" x14ac:dyDescent="0.25">
      <c r="C7" s="305"/>
      <c r="D7" s="14"/>
      <c r="E7" s="19" t="s">
        <v>4</v>
      </c>
      <c r="F7" s="19" t="s">
        <v>5</v>
      </c>
    </row>
    <row r="8" spans="3:15" ht="15" customHeight="1" x14ac:dyDescent="0.25">
      <c r="D8" s="7"/>
      <c r="E8" s="8"/>
      <c r="F8" s="8"/>
    </row>
    <row r="9" spans="3:15" x14ac:dyDescent="0.25">
      <c r="C9" s="5" t="s">
        <v>10</v>
      </c>
    </row>
    <row r="10" spans="3:15" x14ac:dyDescent="0.25">
      <c r="C10" s="5" t="s">
        <v>1</v>
      </c>
      <c r="E10" s="9"/>
      <c r="F10" s="10"/>
    </row>
    <row r="11" spans="3:15" x14ac:dyDescent="0.25">
      <c r="C11" s="5" t="s">
        <v>14</v>
      </c>
      <c r="E11" s="9"/>
      <c r="F11" s="10"/>
    </row>
    <row r="12" spans="3:15" x14ac:dyDescent="0.25">
      <c r="C12" s="5" t="s">
        <v>15</v>
      </c>
      <c r="E12" s="9"/>
      <c r="F12" s="10"/>
    </row>
    <row r="13" spans="3:15" x14ac:dyDescent="0.25">
      <c r="C13" s="5" t="s">
        <v>16</v>
      </c>
      <c r="E13" s="9"/>
      <c r="F13" s="10"/>
    </row>
    <row r="14" spans="3:15" x14ac:dyDescent="0.25">
      <c r="C14" s="5" t="s">
        <v>17</v>
      </c>
      <c r="E14" s="9"/>
      <c r="F14" s="10"/>
    </row>
    <row r="15" spans="3:15" x14ac:dyDescent="0.25">
      <c r="C15" s="5" t="s">
        <v>18</v>
      </c>
      <c r="E15" s="9"/>
      <c r="F15" s="10"/>
    </row>
    <row r="16" spans="3:15" x14ac:dyDescent="0.25">
      <c r="C16" s="5" t="s">
        <v>19</v>
      </c>
      <c r="E16" s="9"/>
      <c r="F16" s="10"/>
    </row>
    <row r="17" spans="3:6" x14ac:dyDescent="0.25">
      <c r="C17" s="5" t="s">
        <v>20</v>
      </c>
      <c r="E17" s="9"/>
      <c r="F17" s="10"/>
    </row>
    <row r="18" spans="3:6" x14ac:dyDescent="0.25">
      <c r="E18" s="9"/>
      <c r="F18" s="10"/>
    </row>
    <row r="19" spans="3:6" x14ac:dyDescent="0.25">
      <c r="C19" s="5" t="s">
        <v>9</v>
      </c>
    </row>
    <row r="20" spans="3:6" x14ac:dyDescent="0.25">
      <c r="C20" s="5" t="s">
        <v>1</v>
      </c>
      <c r="E20" s="9"/>
      <c r="F20" s="10"/>
    </row>
    <row r="21" spans="3:6" x14ac:dyDescent="0.25">
      <c r="C21" s="5" t="s">
        <v>14</v>
      </c>
      <c r="E21" s="9"/>
      <c r="F21" s="10"/>
    </row>
    <row r="22" spans="3:6" x14ac:dyDescent="0.25">
      <c r="C22" s="5" t="s">
        <v>15</v>
      </c>
      <c r="E22" s="9"/>
      <c r="F22" s="10"/>
    </row>
    <row r="23" spans="3:6" x14ac:dyDescent="0.25">
      <c r="C23" s="5" t="s">
        <v>16</v>
      </c>
      <c r="E23" s="9"/>
      <c r="F23" s="10"/>
    </row>
    <row r="24" spans="3:6" x14ac:dyDescent="0.25">
      <c r="C24" s="5" t="s">
        <v>17</v>
      </c>
      <c r="E24" s="9"/>
      <c r="F24" s="10"/>
    </row>
    <row r="25" spans="3:6" x14ac:dyDescent="0.25">
      <c r="C25" s="5" t="s">
        <v>18</v>
      </c>
      <c r="E25" s="9"/>
      <c r="F25" s="10"/>
    </row>
    <row r="26" spans="3:6" x14ac:dyDescent="0.25">
      <c r="C26" s="5" t="s">
        <v>19</v>
      </c>
      <c r="E26" s="9"/>
      <c r="F26" s="10"/>
    </row>
    <row r="27" spans="3:6" x14ac:dyDescent="0.25">
      <c r="C27" s="5" t="s">
        <v>20</v>
      </c>
      <c r="E27" s="9"/>
      <c r="F27" s="10"/>
    </row>
    <row r="28" spans="3:6" x14ac:dyDescent="0.25">
      <c r="E28" s="9"/>
      <c r="F28" s="10"/>
    </row>
    <row r="29" spans="3:6" x14ac:dyDescent="0.25">
      <c r="C29" s="5" t="s">
        <v>11</v>
      </c>
    </row>
    <row r="30" spans="3:6" x14ac:dyDescent="0.25">
      <c r="C30" s="5" t="s">
        <v>1</v>
      </c>
      <c r="E30" s="9"/>
      <c r="F30" s="10"/>
    </row>
    <row r="31" spans="3:6" x14ac:dyDescent="0.25">
      <c r="C31" s="5" t="s">
        <v>14</v>
      </c>
      <c r="E31" s="9"/>
      <c r="F31" s="10"/>
    </row>
    <row r="32" spans="3:6" x14ac:dyDescent="0.25">
      <c r="C32" s="5" t="s">
        <v>15</v>
      </c>
      <c r="E32" s="9"/>
      <c r="F32" s="10"/>
    </row>
    <row r="33" spans="2:6" x14ac:dyDescent="0.25">
      <c r="C33" s="5" t="s">
        <v>16</v>
      </c>
      <c r="E33" s="9"/>
      <c r="F33" s="10"/>
    </row>
    <row r="34" spans="2:6" x14ac:dyDescent="0.25">
      <c r="C34" s="5" t="s">
        <v>17</v>
      </c>
      <c r="E34" s="9"/>
      <c r="F34" s="10"/>
    </row>
    <row r="35" spans="2:6" x14ac:dyDescent="0.25">
      <c r="C35" s="5" t="s">
        <v>18</v>
      </c>
      <c r="E35" s="9"/>
      <c r="F35" s="10"/>
    </row>
    <row r="36" spans="2:6" x14ac:dyDescent="0.25">
      <c r="C36" s="5" t="s">
        <v>19</v>
      </c>
      <c r="E36" s="9"/>
      <c r="F36" s="10"/>
    </row>
    <row r="37" spans="2:6" x14ac:dyDescent="0.25">
      <c r="C37" s="11" t="s">
        <v>20</v>
      </c>
      <c r="D37" s="11"/>
      <c r="E37" s="12"/>
      <c r="F37" s="13"/>
    </row>
    <row r="38" spans="2:6" x14ac:dyDescent="0.25">
      <c r="E38" s="9"/>
      <c r="F38" s="10"/>
    </row>
    <row r="39" spans="2:6" x14ac:dyDescent="0.25">
      <c r="C39" s="18" t="s">
        <v>39</v>
      </c>
    </row>
    <row r="40" spans="2:6" x14ac:dyDescent="0.25">
      <c r="E40" s="9"/>
      <c r="F40" s="10"/>
    </row>
    <row r="41" spans="2:6" x14ac:dyDescent="0.25">
      <c r="E41" s="9"/>
      <c r="F41" s="10"/>
    </row>
    <row r="42" spans="2:6" x14ac:dyDescent="0.25">
      <c r="E42" s="9"/>
      <c r="F42" s="10"/>
    </row>
    <row r="43" spans="2:6" x14ac:dyDescent="0.25">
      <c r="E43" s="9"/>
      <c r="F43" s="10"/>
    </row>
    <row r="44" spans="2:6" x14ac:dyDescent="0.25">
      <c r="E44" s="9"/>
      <c r="F44" s="10"/>
    </row>
    <row r="45" spans="2:6" x14ac:dyDescent="0.25">
      <c r="E45" s="9"/>
      <c r="F45" s="10"/>
    </row>
    <row r="46" spans="2:6" x14ac:dyDescent="0.25">
      <c r="E46" s="9"/>
      <c r="F46" s="10"/>
    </row>
    <row r="47" spans="2:6" x14ac:dyDescent="0.25">
      <c r="B47" s="15"/>
      <c r="C47" s="15"/>
      <c r="D47" s="15"/>
      <c r="E47" s="16"/>
      <c r="F47" s="17"/>
    </row>
    <row r="50" spans="1:15" s="2" customFormat="1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/>
      <c r="K50"/>
      <c r="L50"/>
      <c r="M50"/>
      <c r="N50"/>
      <c r="O50"/>
    </row>
    <row r="51" spans="1:15" x14ac:dyDescent="0.25">
      <c r="A51" s="307">
        <v>7</v>
      </c>
      <c r="B51" s="307"/>
      <c r="C51" s="307"/>
      <c r="D51" s="307"/>
      <c r="E51" s="307"/>
      <c r="F51" s="307"/>
      <c r="G51" s="307"/>
      <c r="H51" s="307"/>
    </row>
  </sheetData>
  <mergeCells count="3">
    <mergeCell ref="C6:C7"/>
    <mergeCell ref="D6:F6"/>
    <mergeCell ref="A51:H5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333375</xdr:colOff>
                <xdr:row>2</xdr:row>
                <xdr:rowOff>123825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W59"/>
  <sheetViews>
    <sheetView zoomScaleNormal="100" zoomScaleSheetLayoutView="100" workbookViewId="0">
      <selection activeCell="G2" sqref="G2"/>
    </sheetView>
  </sheetViews>
  <sheetFormatPr defaultRowHeight="12.75" x14ac:dyDescent="0.2"/>
  <cols>
    <col min="1" max="1" width="9.140625" style="23"/>
    <col min="2" max="2" width="4" style="23" customWidth="1"/>
    <col min="3" max="3" width="9.140625" style="23"/>
    <col min="4" max="4" width="2" style="23" customWidth="1"/>
    <col min="5" max="5" width="13" style="23" customWidth="1"/>
    <col min="6" max="6" width="12.42578125" style="23" customWidth="1"/>
    <col min="7" max="7" width="10.85546875" style="23" customWidth="1"/>
    <col min="8" max="8" width="8.85546875" style="23" customWidth="1"/>
    <col min="9" max="10" width="12.5703125" style="23" customWidth="1"/>
    <col min="11" max="11" width="12.42578125" style="23" customWidth="1"/>
    <col min="12" max="16384" width="9.140625" style="23"/>
  </cols>
  <sheetData>
    <row r="3" spans="3:23" x14ac:dyDescent="0.2">
      <c r="H3" s="21"/>
      <c r="I3" s="21"/>
      <c r="J3" s="49" t="s">
        <v>200</v>
      </c>
      <c r="L3" s="49"/>
    </row>
    <row r="4" spans="3:23" ht="9" customHeight="1" x14ac:dyDescent="0.2"/>
    <row r="8" spans="3:23" x14ac:dyDescent="0.2">
      <c r="C8" s="50">
        <v>1.03</v>
      </c>
      <c r="D8" s="303" t="s">
        <v>202</v>
      </c>
      <c r="E8" s="303"/>
      <c r="F8" s="303"/>
      <c r="G8" s="303"/>
      <c r="H8" s="303"/>
      <c r="I8" s="303"/>
      <c r="J8" s="303"/>
    </row>
    <row r="9" spans="3:23" x14ac:dyDescent="0.2">
      <c r="C9" s="51"/>
      <c r="D9" s="51"/>
      <c r="E9" s="51"/>
      <c r="F9" s="51"/>
      <c r="G9" s="51"/>
      <c r="H9" s="51"/>
      <c r="I9" s="51"/>
      <c r="J9" s="51"/>
    </row>
    <row r="10" spans="3:23" ht="25.5" x14ac:dyDescent="0.2">
      <c r="C10" s="52" t="s">
        <v>22</v>
      </c>
      <c r="D10" s="53"/>
      <c r="E10" s="52" t="s">
        <v>23</v>
      </c>
      <c r="F10" s="52" t="s">
        <v>24</v>
      </c>
      <c r="G10" s="308" t="s">
        <v>25</v>
      </c>
      <c r="H10" s="308"/>
      <c r="I10" s="308" t="s">
        <v>26</v>
      </c>
      <c r="J10" s="308"/>
      <c r="K10" s="308" t="s">
        <v>198</v>
      </c>
    </row>
    <row r="11" spans="3:23" x14ac:dyDescent="0.2">
      <c r="C11" s="54"/>
      <c r="D11" s="54"/>
      <c r="E11" s="54"/>
      <c r="F11" s="54"/>
      <c r="G11" s="54" t="s">
        <v>4</v>
      </c>
      <c r="H11" s="54" t="s">
        <v>5</v>
      </c>
      <c r="I11" s="54" t="s">
        <v>4</v>
      </c>
      <c r="J11" s="54" t="s">
        <v>5</v>
      </c>
      <c r="K11" s="309"/>
    </row>
    <row r="12" spans="3:23" s="85" customFormat="1" x14ac:dyDescent="0.2">
      <c r="C12" s="86">
        <v>1989</v>
      </c>
      <c r="D12" s="86"/>
      <c r="E12" s="87">
        <f t="shared" ref="E12:E17" si="0">G12+I12</f>
        <v>25695</v>
      </c>
      <c r="F12" s="88" t="e">
        <f>(E12/#REF!-1)*100</f>
        <v>#REF!</v>
      </c>
      <c r="G12" s="87">
        <v>17118</v>
      </c>
      <c r="H12" s="89">
        <f t="shared" ref="H12:H17" si="1">G12/E12*100</f>
        <v>66.619964973730291</v>
      </c>
      <c r="I12" s="87">
        <v>8577</v>
      </c>
      <c r="J12" s="90">
        <f t="shared" ref="J12:J17" si="2">I12/E12*100</f>
        <v>33.380035026269702</v>
      </c>
      <c r="K12" s="91"/>
    </row>
    <row r="13" spans="3:23" x14ac:dyDescent="0.2">
      <c r="C13" s="55">
        <v>1990</v>
      </c>
      <c r="D13" s="55"/>
      <c r="E13" s="60">
        <f t="shared" si="0"/>
        <v>26969</v>
      </c>
      <c r="F13" s="61">
        <f>(E13/E12-1)*100</f>
        <v>4.9581630667445031</v>
      </c>
      <c r="G13" s="60">
        <v>17654</v>
      </c>
      <c r="H13" s="62">
        <f t="shared" si="1"/>
        <v>65.460343357187881</v>
      </c>
      <c r="I13" s="60">
        <v>9315</v>
      </c>
      <c r="J13" s="62">
        <f t="shared" si="2"/>
        <v>34.539656642812119</v>
      </c>
      <c r="K13" s="63" t="s">
        <v>199</v>
      </c>
    </row>
    <row r="14" spans="3:23" ht="15" x14ac:dyDescent="0.25">
      <c r="C14" s="55">
        <v>1991</v>
      </c>
      <c r="D14" s="55"/>
      <c r="E14" s="60">
        <f t="shared" si="0"/>
        <v>28039</v>
      </c>
      <c r="F14" s="62">
        <f t="shared" ref="F14:F32" si="3">(E14/E13-1)*100</f>
        <v>3.9675182617078919</v>
      </c>
      <c r="G14" s="60">
        <v>18253</v>
      </c>
      <c r="H14" s="62">
        <f t="shared" si="1"/>
        <v>65.098612646670702</v>
      </c>
      <c r="I14" s="60">
        <v>9786</v>
      </c>
      <c r="J14" s="62">
        <f t="shared" si="2"/>
        <v>34.901387353329291</v>
      </c>
      <c r="K14" s="63" t="s">
        <v>199</v>
      </c>
      <c r="Q14" s="20"/>
      <c r="R14" s="20"/>
      <c r="S14" s="20"/>
      <c r="T14" s="20"/>
      <c r="U14" s="20"/>
      <c r="V14" s="20"/>
      <c r="W14" s="20"/>
    </row>
    <row r="15" spans="3:23" ht="15" x14ac:dyDescent="0.25">
      <c r="C15" s="55">
        <v>1992</v>
      </c>
      <c r="D15" s="55"/>
      <c r="E15" s="60">
        <f t="shared" si="0"/>
        <v>29308</v>
      </c>
      <c r="F15" s="62">
        <f t="shared" si="3"/>
        <v>4.5258390099504275</v>
      </c>
      <c r="G15" s="60">
        <v>18652</v>
      </c>
      <c r="H15" s="62">
        <f t="shared" si="1"/>
        <v>63.641326600245662</v>
      </c>
      <c r="I15" s="60">
        <v>10656</v>
      </c>
      <c r="J15" s="62">
        <f t="shared" si="2"/>
        <v>36.358673399754331</v>
      </c>
      <c r="K15" s="63" t="s">
        <v>199</v>
      </c>
      <c r="Q15" s="20"/>
      <c r="R15" s="20"/>
      <c r="S15" s="20"/>
      <c r="T15" s="20"/>
      <c r="U15" s="20"/>
      <c r="V15" s="20"/>
      <c r="W15" s="20"/>
    </row>
    <row r="16" spans="3:23" ht="15" x14ac:dyDescent="0.25">
      <c r="C16" s="55">
        <v>1993</v>
      </c>
      <c r="D16" s="55"/>
      <c r="E16" s="60">
        <f t="shared" si="0"/>
        <v>30719</v>
      </c>
      <c r="F16" s="62">
        <f t="shared" si="3"/>
        <v>4.8143851508120727</v>
      </c>
      <c r="G16" s="60">
        <v>19487</v>
      </c>
      <c r="H16" s="62">
        <f t="shared" si="1"/>
        <v>63.436309775708843</v>
      </c>
      <c r="I16" s="60">
        <v>11232</v>
      </c>
      <c r="J16" s="62">
        <f t="shared" si="2"/>
        <v>36.563690224291157</v>
      </c>
      <c r="K16" s="63" t="s">
        <v>199</v>
      </c>
      <c r="Q16" s="20"/>
      <c r="R16" s="20"/>
      <c r="S16" s="20"/>
      <c r="T16" s="20"/>
      <c r="U16" s="20"/>
      <c r="V16" s="20"/>
      <c r="W16" s="20"/>
    </row>
    <row r="17" spans="2:23" ht="15" x14ac:dyDescent="0.25">
      <c r="C17" s="55">
        <v>1994</v>
      </c>
      <c r="D17" s="55"/>
      <c r="E17" s="60">
        <f t="shared" si="0"/>
        <v>31931</v>
      </c>
      <c r="F17" s="62">
        <f t="shared" si="3"/>
        <v>3.9454409323220085</v>
      </c>
      <c r="G17" s="60">
        <v>20035</v>
      </c>
      <c r="H17" s="62">
        <f t="shared" si="1"/>
        <v>62.744668190786378</v>
      </c>
      <c r="I17" s="60">
        <v>11896</v>
      </c>
      <c r="J17" s="62">
        <f t="shared" si="2"/>
        <v>37.255331809213615</v>
      </c>
      <c r="K17" s="63" t="s">
        <v>199</v>
      </c>
      <c r="Q17" s="20"/>
      <c r="R17" s="20"/>
      <c r="S17" s="20"/>
      <c r="T17" s="20"/>
      <c r="U17" s="20"/>
      <c r="V17" s="20"/>
      <c r="W17" s="20"/>
    </row>
    <row r="18" spans="2:23" ht="15" x14ac:dyDescent="0.25">
      <c r="C18" s="55"/>
      <c r="D18" s="55"/>
      <c r="E18" s="60"/>
      <c r="F18" s="62"/>
      <c r="G18" s="60"/>
      <c r="H18" s="62"/>
      <c r="I18" s="60"/>
      <c r="J18" s="62"/>
      <c r="K18" s="63" t="s">
        <v>199</v>
      </c>
      <c r="Q18" s="20"/>
      <c r="R18" s="20"/>
      <c r="S18" s="20"/>
      <c r="T18" s="20"/>
      <c r="U18" s="20"/>
      <c r="V18" s="20"/>
      <c r="W18" s="20"/>
    </row>
    <row r="19" spans="2:23" ht="15" x14ac:dyDescent="0.25">
      <c r="C19" s="55">
        <v>1995</v>
      </c>
      <c r="D19" s="55"/>
      <c r="E19" s="60">
        <f>G19+I19</f>
        <v>33332</v>
      </c>
      <c r="F19" s="62">
        <f>(E19/E17-1)*100</f>
        <v>4.3875857317340561</v>
      </c>
      <c r="G19" s="60">
        <v>20666</v>
      </c>
      <c r="H19" s="62">
        <f>G19/E19*100</f>
        <v>62.000480019200765</v>
      </c>
      <c r="I19" s="60">
        <v>12666</v>
      </c>
      <c r="J19" s="62">
        <f>I19/E19*100</f>
        <v>37.999519980799235</v>
      </c>
      <c r="K19" s="63" t="s">
        <v>199</v>
      </c>
      <c r="Q19" s="20"/>
      <c r="R19" s="20"/>
      <c r="S19" s="20"/>
      <c r="T19" s="20"/>
      <c r="U19" s="20"/>
      <c r="V19" s="20"/>
      <c r="W19" s="20"/>
    </row>
    <row r="20" spans="2:23" ht="15" x14ac:dyDescent="0.25">
      <c r="C20" s="55">
        <v>1996</v>
      </c>
      <c r="D20" s="55"/>
      <c r="E20" s="60">
        <v>35200</v>
      </c>
      <c r="F20" s="62">
        <f t="shared" si="3"/>
        <v>5.6042241689667538</v>
      </c>
      <c r="G20" s="60">
        <f>E20*0.59</f>
        <v>20768</v>
      </c>
      <c r="H20" s="62">
        <f>G20/E20*100</f>
        <v>59</v>
      </c>
      <c r="I20" s="60">
        <v>13785</v>
      </c>
      <c r="J20" s="62">
        <f>I20/E20*100</f>
        <v>39.161931818181813</v>
      </c>
      <c r="K20" s="63" t="s">
        <v>199</v>
      </c>
      <c r="Q20" s="20"/>
      <c r="R20" s="20"/>
      <c r="S20" s="20"/>
      <c r="T20" s="20"/>
      <c r="U20" s="20"/>
      <c r="V20" s="20"/>
      <c r="W20" s="20"/>
    </row>
    <row r="21" spans="2:23" ht="15" x14ac:dyDescent="0.25">
      <c r="C21" s="55">
        <v>1997</v>
      </c>
      <c r="D21" s="55"/>
      <c r="E21" s="60">
        <v>36600</v>
      </c>
      <c r="F21" s="62">
        <f t="shared" si="3"/>
        <v>3.9772727272727293</v>
      </c>
      <c r="G21" s="60">
        <f>E21*0.58</f>
        <v>21228</v>
      </c>
      <c r="H21" s="62">
        <f>G21/E21*100</f>
        <v>57.999999999999993</v>
      </c>
      <c r="I21" s="60">
        <f>E21-G21</f>
        <v>15372</v>
      </c>
      <c r="J21" s="62">
        <f>I21/E21*100</f>
        <v>42</v>
      </c>
      <c r="K21" s="63" t="s">
        <v>199</v>
      </c>
      <c r="Q21" s="20"/>
      <c r="R21" s="20"/>
      <c r="S21" s="20"/>
      <c r="T21" s="20"/>
      <c r="U21" s="20"/>
      <c r="V21" s="20"/>
      <c r="W21" s="20"/>
    </row>
    <row r="22" spans="2:23" ht="15" x14ac:dyDescent="0.25">
      <c r="C22" s="55">
        <v>1998</v>
      </c>
      <c r="D22" s="55"/>
      <c r="E22" s="60">
        <v>38400</v>
      </c>
      <c r="F22" s="62">
        <f t="shared" si="3"/>
        <v>4.9180327868852514</v>
      </c>
      <c r="G22" s="60">
        <f>E22*0.55</f>
        <v>21120</v>
      </c>
      <c r="H22" s="62">
        <f>G22/E22*100</f>
        <v>55.000000000000007</v>
      </c>
      <c r="I22" s="60">
        <f>E22-G22</f>
        <v>17280</v>
      </c>
      <c r="J22" s="62">
        <f>I22/E22*100</f>
        <v>45</v>
      </c>
      <c r="K22" s="63" t="s">
        <v>199</v>
      </c>
      <c r="Q22" s="20"/>
      <c r="R22" s="20"/>
      <c r="S22" s="20"/>
      <c r="T22" s="20"/>
      <c r="U22" s="20"/>
      <c r="V22" s="20"/>
      <c r="W22" s="20"/>
    </row>
    <row r="23" spans="2:23" ht="15" x14ac:dyDescent="0.25">
      <c r="C23" s="55">
        <v>1999</v>
      </c>
      <c r="D23" s="55"/>
      <c r="E23" s="60">
        <v>39600</v>
      </c>
      <c r="F23" s="62">
        <f t="shared" si="3"/>
        <v>3.125</v>
      </c>
      <c r="G23" s="60">
        <f>E23*0.53</f>
        <v>20988</v>
      </c>
      <c r="H23" s="62">
        <f>G23/E23*100</f>
        <v>53</v>
      </c>
      <c r="I23" s="60">
        <f>E23-G23</f>
        <v>18612</v>
      </c>
      <c r="J23" s="62">
        <f>I23/E23*100</f>
        <v>47</v>
      </c>
      <c r="K23" s="63" t="s">
        <v>199</v>
      </c>
      <c r="Q23" s="20"/>
      <c r="R23" s="20"/>
      <c r="S23" s="20"/>
      <c r="T23" s="20"/>
      <c r="U23" s="20"/>
      <c r="V23" s="20"/>
      <c r="W23" s="20"/>
    </row>
    <row r="24" spans="2:23" x14ac:dyDescent="0.2">
      <c r="C24" s="55"/>
      <c r="D24" s="55"/>
      <c r="E24" s="60"/>
      <c r="F24" s="62"/>
      <c r="G24" s="60"/>
      <c r="H24" s="62"/>
      <c r="I24" s="60"/>
      <c r="J24" s="62"/>
      <c r="K24" s="63" t="s">
        <v>199</v>
      </c>
    </row>
    <row r="25" spans="2:23" x14ac:dyDescent="0.2">
      <c r="B25" s="64"/>
      <c r="C25" s="55">
        <v>2000</v>
      </c>
      <c r="D25" s="55"/>
      <c r="E25" s="60">
        <v>40800</v>
      </c>
      <c r="F25" s="62">
        <f>(E25/E23-1)*100</f>
        <v>3.0303030303030276</v>
      </c>
      <c r="G25" s="60">
        <f>E25*0.53</f>
        <v>21624</v>
      </c>
      <c r="H25" s="62">
        <f>G25/E25*100</f>
        <v>53</v>
      </c>
      <c r="I25" s="60">
        <f>E25-G25</f>
        <v>19176</v>
      </c>
      <c r="J25" s="62">
        <f>I25/E25*100</f>
        <v>47</v>
      </c>
      <c r="K25" s="63" t="s">
        <v>199</v>
      </c>
    </row>
    <row r="26" spans="2:23" x14ac:dyDescent="0.2">
      <c r="B26" s="64"/>
      <c r="C26" s="55">
        <v>2001</v>
      </c>
      <c r="D26" s="55"/>
      <c r="E26" s="60">
        <v>41900</v>
      </c>
      <c r="F26" s="62">
        <f t="shared" si="3"/>
        <v>2.6960784313725394</v>
      </c>
      <c r="G26" s="60">
        <f>E26*0.53</f>
        <v>22207</v>
      </c>
      <c r="H26" s="62">
        <f>G26/E26*100</f>
        <v>53</v>
      </c>
      <c r="I26" s="60">
        <f>E26-G26</f>
        <v>19693</v>
      </c>
      <c r="J26" s="62">
        <f>I26/E26*100</f>
        <v>47</v>
      </c>
      <c r="K26" s="63" t="s">
        <v>199</v>
      </c>
    </row>
    <row r="27" spans="2:23" x14ac:dyDescent="0.2">
      <c r="B27" s="64"/>
      <c r="C27" s="55">
        <v>2002</v>
      </c>
      <c r="D27" s="55"/>
      <c r="E27" s="60">
        <v>43004</v>
      </c>
      <c r="F27" s="62">
        <f t="shared" si="3"/>
        <v>2.6348448687350867</v>
      </c>
      <c r="G27" s="60">
        <v>24892</v>
      </c>
      <c r="H27" s="62">
        <v>58</v>
      </c>
      <c r="I27" s="60">
        <v>18112</v>
      </c>
      <c r="J27" s="62">
        <f>I27/E27*100</f>
        <v>42.117012370942234</v>
      </c>
      <c r="K27" s="63" t="s">
        <v>199</v>
      </c>
      <c r="O27" s="30"/>
      <c r="P27" s="30"/>
      <c r="Q27" s="30"/>
      <c r="R27" s="30"/>
      <c r="S27" s="30"/>
      <c r="T27" s="30"/>
    </row>
    <row r="28" spans="2:23" x14ac:dyDescent="0.2">
      <c r="B28" s="64"/>
      <c r="C28" s="55">
        <v>2003</v>
      </c>
      <c r="D28" s="55"/>
      <c r="E28" s="60">
        <v>44144</v>
      </c>
      <c r="F28" s="62">
        <f t="shared" si="3"/>
        <v>2.6509161938424342</v>
      </c>
      <c r="G28" s="60">
        <v>26087</v>
      </c>
      <c r="H28" s="62">
        <f>G28/E28*100</f>
        <v>59.095233780355208</v>
      </c>
      <c r="I28" s="60">
        <v>18057</v>
      </c>
      <c r="J28" s="62">
        <f>I28/E28*100</f>
        <v>40.904766219644799</v>
      </c>
      <c r="K28" s="63" t="s">
        <v>199</v>
      </c>
    </row>
    <row r="29" spans="2:23" x14ac:dyDescent="0.2">
      <c r="B29" s="64"/>
      <c r="C29" s="55">
        <v>2004</v>
      </c>
      <c r="D29" s="65" t="s">
        <v>27</v>
      </c>
      <c r="E29" s="60">
        <v>36340</v>
      </c>
      <c r="F29" s="66">
        <f>(E29/E28-1)*100</f>
        <v>-17.678506705328012</v>
      </c>
      <c r="G29" s="60">
        <v>22131</v>
      </c>
      <c r="H29" s="62">
        <f>G29/E29*100</f>
        <v>60.899834892680239</v>
      </c>
      <c r="I29" s="60">
        <v>14209</v>
      </c>
      <c r="J29" s="62">
        <f>I29/E29*100</f>
        <v>39.100165107319754</v>
      </c>
      <c r="K29" s="63" t="s">
        <v>199</v>
      </c>
    </row>
    <row r="30" spans="2:23" x14ac:dyDescent="0.2">
      <c r="B30" s="64"/>
      <c r="C30" s="55"/>
      <c r="D30" s="55"/>
      <c r="E30" s="60"/>
      <c r="F30" s="62"/>
      <c r="G30" s="60"/>
      <c r="H30" s="62"/>
      <c r="I30" s="60"/>
      <c r="J30" s="62"/>
      <c r="K30" s="63" t="s">
        <v>199</v>
      </c>
    </row>
    <row r="31" spans="2:23" x14ac:dyDescent="0.2">
      <c r="B31" s="64"/>
      <c r="C31" s="55">
        <v>2005</v>
      </c>
      <c r="D31" s="65" t="s">
        <v>28</v>
      </c>
      <c r="E31" s="60">
        <f>+G31+I31</f>
        <v>52466</v>
      </c>
      <c r="F31" s="62">
        <f>(E31/E29-1)*100</f>
        <v>44.375343973582829</v>
      </c>
      <c r="G31" s="60">
        <v>31787</v>
      </c>
      <c r="H31" s="62">
        <f t="shared" ref="H31:H38" si="4">G31/E31*100</f>
        <v>60.585903251629624</v>
      </c>
      <c r="I31" s="60">
        <v>20679</v>
      </c>
      <c r="J31" s="62">
        <f t="shared" ref="J31:J38" si="5">I31/E31*100</f>
        <v>39.414096748370376</v>
      </c>
      <c r="K31" s="63" t="s">
        <v>199</v>
      </c>
    </row>
    <row r="32" spans="2:23" ht="14.25" x14ac:dyDescent="0.2">
      <c r="B32" s="64"/>
      <c r="C32" s="55">
        <v>2006</v>
      </c>
      <c r="D32" s="67"/>
      <c r="E32" s="60">
        <f t="shared" ref="E32:E38" si="6">+G32+I32</f>
        <v>53172</v>
      </c>
      <c r="F32" s="62">
        <f t="shared" si="3"/>
        <v>1.3456333625586181</v>
      </c>
      <c r="G32" s="60">
        <v>30840</v>
      </c>
      <c r="H32" s="62">
        <f t="shared" si="4"/>
        <v>58.000451365380279</v>
      </c>
      <c r="I32" s="60">
        <v>22332</v>
      </c>
      <c r="J32" s="62">
        <f t="shared" si="5"/>
        <v>41.999548634619728</v>
      </c>
      <c r="K32" s="63" t="s">
        <v>199</v>
      </c>
    </row>
    <row r="33" spans="2:11" ht="14.25" x14ac:dyDescent="0.2">
      <c r="B33" s="64"/>
      <c r="C33" s="55">
        <v>2007</v>
      </c>
      <c r="D33" s="67"/>
      <c r="E33" s="60">
        <f t="shared" si="6"/>
        <v>54986</v>
      </c>
      <c r="F33" s="62">
        <f t="shared" ref="F33:F38" si="7">(E33/E32-1)*100</f>
        <v>3.4115699992477211</v>
      </c>
      <c r="G33" s="60">
        <v>31342</v>
      </c>
      <c r="H33" s="62">
        <f t="shared" si="4"/>
        <v>56.999963627105075</v>
      </c>
      <c r="I33" s="60">
        <v>23644</v>
      </c>
      <c r="J33" s="62">
        <f t="shared" si="5"/>
        <v>43.000036372894918</v>
      </c>
      <c r="K33" s="63" t="s">
        <v>199</v>
      </c>
    </row>
    <row r="34" spans="2:11" x14ac:dyDescent="0.2">
      <c r="C34" s="55">
        <v>2008</v>
      </c>
      <c r="D34" s="51"/>
      <c r="E34" s="60">
        <f t="shared" si="6"/>
        <v>57010</v>
      </c>
      <c r="F34" s="62">
        <f t="shared" si="7"/>
        <v>3.6809369657730961</v>
      </c>
      <c r="G34" s="60">
        <v>31858</v>
      </c>
      <c r="H34" s="62">
        <f t="shared" si="4"/>
        <v>55.881424311524299</v>
      </c>
      <c r="I34" s="60">
        <v>25152</v>
      </c>
      <c r="J34" s="62">
        <f t="shared" si="5"/>
        <v>44.118575688475708</v>
      </c>
      <c r="K34" s="59">
        <f>(13507/57010)*100</f>
        <v>23.692334678126645</v>
      </c>
    </row>
    <row r="35" spans="2:11" ht="14.25" x14ac:dyDescent="0.2">
      <c r="C35" s="55">
        <v>2009</v>
      </c>
      <c r="D35" s="68"/>
      <c r="E35" s="60">
        <f t="shared" si="6"/>
        <v>56005</v>
      </c>
      <c r="F35" s="66">
        <f t="shared" si="7"/>
        <v>-1.7628486230485851</v>
      </c>
      <c r="G35" s="60">
        <v>31264</v>
      </c>
      <c r="H35" s="62">
        <f t="shared" si="4"/>
        <v>55.823587179716093</v>
      </c>
      <c r="I35" s="60">
        <v>24741</v>
      </c>
      <c r="J35" s="62">
        <f t="shared" si="5"/>
        <v>44.176412820283907</v>
      </c>
      <c r="K35" s="59">
        <f>(12760/56005)*100</f>
        <v>22.783680028568877</v>
      </c>
    </row>
    <row r="36" spans="2:11" ht="14.25" x14ac:dyDescent="0.2">
      <c r="C36" s="55"/>
      <c r="D36" s="68"/>
      <c r="E36" s="60"/>
      <c r="F36" s="66"/>
      <c r="G36" s="60"/>
      <c r="H36" s="62"/>
      <c r="I36" s="60"/>
      <c r="J36" s="62"/>
      <c r="K36" s="59"/>
    </row>
    <row r="37" spans="2:11" x14ac:dyDescent="0.2">
      <c r="C37" s="55">
        <v>2010</v>
      </c>
      <c r="D37" s="51"/>
      <c r="E37" s="60">
        <f t="shared" si="6"/>
        <v>55036</v>
      </c>
      <c r="F37" s="66">
        <f>(E37/E35-1)*100</f>
        <v>-1.7302026604767429</v>
      </c>
      <c r="G37" s="69">
        <v>30979</v>
      </c>
      <c r="H37" s="62">
        <f t="shared" si="4"/>
        <v>56.288611090922302</v>
      </c>
      <c r="I37" s="69">
        <v>24057</v>
      </c>
      <c r="J37" s="62">
        <f t="shared" si="5"/>
        <v>43.711388909077691</v>
      </c>
      <c r="K37" s="59">
        <f>(12953/55036)*100</f>
        <v>23.535504033723381</v>
      </c>
    </row>
    <row r="38" spans="2:11" x14ac:dyDescent="0.2">
      <c r="C38" s="55">
        <v>2011</v>
      </c>
      <c r="D38" s="51"/>
      <c r="E38" s="60">
        <f t="shared" si="6"/>
        <v>55517</v>
      </c>
      <c r="F38" s="66">
        <f t="shared" si="7"/>
        <v>0.87397339922958839</v>
      </c>
      <c r="G38" s="69">
        <v>31325</v>
      </c>
      <c r="H38" s="62">
        <f t="shared" si="4"/>
        <v>56.424158365905939</v>
      </c>
      <c r="I38" s="69">
        <v>24192</v>
      </c>
      <c r="J38" s="62">
        <f t="shared" si="5"/>
        <v>43.575841634094061</v>
      </c>
      <c r="K38" s="59">
        <f>(12791/55517)*100</f>
        <v>23.039789613992109</v>
      </c>
    </row>
    <row r="39" spans="2:11" x14ac:dyDescent="0.2">
      <c r="C39" s="55">
        <v>2012</v>
      </c>
      <c r="D39" s="51"/>
      <c r="E39" s="60">
        <v>56732.00000000195</v>
      </c>
      <c r="F39" s="66">
        <f>(E39/E38-1)*100</f>
        <v>2.1885188320729609</v>
      </c>
      <c r="G39" s="69">
        <v>32200.999999999356</v>
      </c>
      <c r="H39" s="62">
        <f>G39/E39*100</f>
        <v>56.759853345551448</v>
      </c>
      <c r="I39" s="69">
        <v>24531.000000000822</v>
      </c>
      <c r="J39" s="62">
        <f>I39/E39*100</f>
        <v>43.240146654445425</v>
      </c>
      <c r="K39" s="59">
        <f>(13700/56732)*100</f>
        <v>24.148628639921032</v>
      </c>
    </row>
    <row r="40" spans="2:11" ht="14.25" customHeight="1" x14ac:dyDescent="0.2">
      <c r="C40" s="70">
        <v>2013</v>
      </c>
      <c r="D40" s="71" t="s">
        <v>191</v>
      </c>
      <c r="E40" s="60">
        <v>55747</v>
      </c>
      <c r="F40" s="66">
        <f>(E40/E39-1)*100</f>
        <v>-1.7362335190050038</v>
      </c>
      <c r="G40" s="69">
        <v>32798</v>
      </c>
      <c r="H40" s="62">
        <f>G40/E40*100</f>
        <v>58.833659210361098</v>
      </c>
      <c r="I40" s="69">
        <v>22949</v>
      </c>
      <c r="J40" s="62">
        <f>I40/E40*100</f>
        <v>41.166340789638909</v>
      </c>
      <c r="K40" s="59">
        <f>(13250/55747)*100</f>
        <v>23.768095144133316</v>
      </c>
    </row>
    <row r="41" spans="2:11" x14ac:dyDescent="0.2">
      <c r="C41" s="72">
        <v>2014</v>
      </c>
      <c r="E41" s="60">
        <v>58237.999999999462</v>
      </c>
      <c r="F41" s="66">
        <f>(E41/E40-1)*100</f>
        <v>4.4684018870960962</v>
      </c>
      <c r="G41" s="69">
        <v>33446.999999999614</v>
      </c>
      <c r="H41" s="62">
        <f>G41/E41*100</f>
        <v>57.431573886465749</v>
      </c>
      <c r="I41" s="69">
        <v>24790.999999999847</v>
      </c>
      <c r="J41" s="62">
        <f>I41/E41*100</f>
        <v>42.568426113534251</v>
      </c>
      <c r="K41" s="59">
        <f>(14135/58238)*100</f>
        <v>24.271094474398158</v>
      </c>
    </row>
    <row r="42" spans="2:11" x14ac:dyDescent="0.2">
      <c r="C42" s="72"/>
      <c r="E42" s="60"/>
      <c r="F42" s="66"/>
      <c r="G42" s="69"/>
      <c r="H42" s="62"/>
      <c r="I42" s="69"/>
      <c r="J42" s="62"/>
      <c r="K42" s="59"/>
    </row>
    <row r="43" spans="2:11" x14ac:dyDescent="0.2">
      <c r="C43" s="72">
        <v>2015</v>
      </c>
      <c r="E43" s="60">
        <v>60413.267018310042</v>
      </c>
      <c r="F43" s="66">
        <f>(E43/E41-1)*100</f>
        <v>3.7351334494841959</v>
      </c>
      <c r="G43" s="69">
        <v>34237.000000000153</v>
      </c>
      <c r="H43" s="62">
        <f>G43/E43*100</f>
        <v>56.671326828962265</v>
      </c>
      <c r="I43" s="69">
        <v>26177.2670183093</v>
      </c>
      <c r="J43" s="62">
        <f>I43/E43*100</f>
        <v>43.33032843659241</v>
      </c>
      <c r="K43" s="59">
        <f>(15084/60413)*100</f>
        <v>24.968135997219139</v>
      </c>
    </row>
    <row r="44" spans="2:11" x14ac:dyDescent="0.2">
      <c r="C44" s="72">
        <v>2016</v>
      </c>
      <c r="E44" s="60">
        <v>61361</v>
      </c>
      <c r="F44" s="66">
        <f>(E44/E43-1)*100</f>
        <v>1.568749760549637</v>
      </c>
      <c r="G44" s="69">
        <v>34113</v>
      </c>
      <c r="H44" s="62">
        <f>G44/E44*100</f>
        <v>55.593944036114138</v>
      </c>
      <c r="I44" s="69">
        <v>27248</v>
      </c>
      <c r="J44" s="62">
        <f>I44/E44*100</f>
        <v>44.406055963885855</v>
      </c>
      <c r="K44" s="59">
        <f>(14848/61361)*100</f>
        <v>24.197780349081661</v>
      </c>
    </row>
    <row r="45" spans="2:11" x14ac:dyDescent="0.2">
      <c r="C45" s="72">
        <v>2017</v>
      </c>
      <c r="E45" s="60">
        <v>63415</v>
      </c>
      <c r="F45" s="66">
        <f>(E45/E44-1)*100</f>
        <v>3.3474030736135418</v>
      </c>
      <c r="G45" s="69">
        <v>35878</v>
      </c>
      <c r="H45" s="62">
        <f>G45/E45*100</f>
        <v>56.576519750847588</v>
      </c>
      <c r="I45" s="69">
        <f>+E45-G45</f>
        <v>27537</v>
      </c>
      <c r="J45" s="62">
        <f>I45/E45*100</f>
        <v>43.423480249152405</v>
      </c>
      <c r="K45" s="73">
        <f>(15805/63415)*100</f>
        <v>24.923125443507057</v>
      </c>
    </row>
    <row r="46" spans="2:11" x14ac:dyDescent="0.2">
      <c r="B46" s="51"/>
      <c r="C46" s="74"/>
      <c r="D46" s="74"/>
      <c r="E46" s="75"/>
      <c r="F46" s="76"/>
      <c r="G46" s="75"/>
      <c r="H46" s="77"/>
      <c r="I46" s="78"/>
      <c r="J46" s="79"/>
      <c r="K46" s="51"/>
    </row>
    <row r="47" spans="2:11" x14ac:dyDescent="0.2">
      <c r="C47" s="80" t="s">
        <v>31</v>
      </c>
      <c r="D47" s="80"/>
      <c r="K47" s="51"/>
    </row>
    <row r="48" spans="2:11" x14ac:dyDescent="0.2">
      <c r="B48" s="81" t="s">
        <v>32</v>
      </c>
      <c r="C48" s="23" t="s">
        <v>33</v>
      </c>
    </row>
    <row r="49" spans="2:12" ht="14.25" x14ac:dyDescent="0.2">
      <c r="B49" s="82"/>
      <c r="C49" s="23" t="s">
        <v>124</v>
      </c>
    </row>
    <row r="50" spans="2:12" ht="14.25" x14ac:dyDescent="0.2">
      <c r="B50" s="82" t="s">
        <v>28</v>
      </c>
      <c r="C50" s="23" t="s">
        <v>34</v>
      </c>
    </row>
    <row r="51" spans="2:12" ht="14.25" x14ac:dyDescent="0.2">
      <c r="B51" s="82"/>
      <c r="C51" s="23" t="s">
        <v>35</v>
      </c>
    </row>
    <row r="52" spans="2:12" ht="14.25" x14ac:dyDescent="0.2">
      <c r="B52" s="82"/>
      <c r="C52" s="23" t="s">
        <v>130</v>
      </c>
    </row>
    <row r="53" spans="2:12" ht="14.25" x14ac:dyDescent="0.2">
      <c r="B53" s="83"/>
    </row>
    <row r="54" spans="2:12" x14ac:dyDescent="0.2">
      <c r="C54" s="44" t="s">
        <v>39</v>
      </c>
      <c r="D54" s="84"/>
      <c r="E54" s="84"/>
      <c r="F54" s="84"/>
      <c r="G54" s="84"/>
      <c r="H54" s="84"/>
      <c r="I54" s="84"/>
      <c r="J54" s="84"/>
      <c r="K54" s="51"/>
    </row>
    <row r="58" spans="2:12" s="20" customFormat="1" ht="12.75" customHeight="1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2:12" x14ac:dyDescent="0.2">
      <c r="B59" s="92"/>
      <c r="C59" s="92"/>
      <c r="D59" s="92"/>
      <c r="E59" s="92"/>
      <c r="F59" s="92"/>
      <c r="G59" s="92"/>
      <c r="H59" s="92"/>
      <c r="I59" s="92"/>
      <c r="J59" s="92"/>
    </row>
  </sheetData>
  <mergeCells count="4">
    <mergeCell ref="D8:J8"/>
    <mergeCell ref="G10:H10"/>
    <mergeCell ref="I10:J10"/>
    <mergeCell ref="K10:K11"/>
  </mergeCells>
  <pageMargins left="0.7" right="0.7" top="0.75" bottom="0.75" header="0.3" footer="0.3"/>
  <pageSetup scale="79" orientation="portrait" r:id="rId1"/>
  <ignoredErrors>
    <ignoredError sqref="F12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5122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247650</xdr:colOff>
                <xdr:row>3</xdr:row>
                <xdr:rowOff>85725</xdr:rowOff>
              </to>
            </anchor>
          </objectPr>
        </oleObject>
      </mc:Choice>
      <mc:Fallback>
        <oleObject progId="MSPhotoEd.3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V52"/>
  <sheetViews>
    <sheetView zoomScaleNormal="100" zoomScaleSheetLayoutView="100" workbookViewId="0">
      <selection activeCell="G2" sqref="G2"/>
    </sheetView>
  </sheetViews>
  <sheetFormatPr defaultRowHeight="12.75" x14ac:dyDescent="0.2"/>
  <cols>
    <col min="1" max="1" width="9.140625" style="23"/>
    <col min="2" max="2" width="4" style="23" customWidth="1"/>
    <col min="3" max="3" width="9.140625" style="23"/>
    <col min="4" max="4" width="2" style="23" customWidth="1"/>
    <col min="5" max="5" width="12.42578125" style="23" customWidth="1"/>
    <col min="6" max="6" width="10.140625" style="23" customWidth="1"/>
    <col min="7" max="7" width="9.5703125" style="23" customWidth="1"/>
    <col min="8" max="8" width="7.140625" style="23" customWidth="1"/>
    <col min="9" max="9" width="9.28515625" style="23" customWidth="1"/>
    <col min="10" max="10" width="7.5703125" style="23" customWidth="1"/>
    <col min="11" max="12" width="7.42578125" style="23" customWidth="1"/>
    <col min="13" max="16384" width="9.140625" style="23"/>
  </cols>
  <sheetData>
    <row r="3" spans="2:22" x14ac:dyDescent="0.2">
      <c r="H3" s="21"/>
      <c r="I3" s="21"/>
      <c r="J3" s="49" t="s">
        <v>200</v>
      </c>
      <c r="K3" s="49"/>
      <c r="M3" s="49"/>
    </row>
    <row r="4" spans="2:22" ht="9" customHeight="1" x14ac:dyDescent="0.2"/>
    <row r="8" spans="2:22" x14ac:dyDescent="0.2">
      <c r="C8" s="50">
        <v>1.04</v>
      </c>
      <c r="D8" s="303" t="s">
        <v>203</v>
      </c>
      <c r="E8" s="303"/>
      <c r="F8" s="303"/>
      <c r="G8" s="303"/>
      <c r="H8" s="303"/>
      <c r="I8" s="303"/>
      <c r="J8" s="303"/>
      <c r="K8" s="93"/>
    </row>
    <row r="9" spans="2:22" x14ac:dyDescent="0.2">
      <c r="C9" s="94"/>
      <c r="D9" s="94"/>
      <c r="E9" s="94"/>
      <c r="F9" s="94"/>
      <c r="G9" s="94"/>
      <c r="H9" s="94"/>
      <c r="I9" s="94"/>
      <c r="J9" s="94"/>
      <c r="K9" s="51"/>
    </row>
    <row r="10" spans="2:22" ht="25.5" x14ac:dyDescent="0.2">
      <c r="C10" s="95" t="s">
        <v>22</v>
      </c>
      <c r="D10" s="96"/>
      <c r="E10" s="96" t="s">
        <v>23</v>
      </c>
      <c r="F10" s="96" t="s">
        <v>24</v>
      </c>
      <c r="G10" s="308" t="s">
        <v>2</v>
      </c>
      <c r="H10" s="308"/>
      <c r="I10" s="308" t="s">
        <v>3</v>
      </c>
      <c r="J10" s="308"/>
      <c r="K10" s="96"/>
      <c r="L10" s="97"/>
    </row>
    <row r="11" spans="2:22" x14ac:dyDescent="0.2">
      <c r="C11" s="54"/>
      <c r="D11" s="54"/>
      <c r="E11" s="54"/>
      <c r="F11" s="54"/>
      <c r="G11" s="54" t="s">
        <v>4</v>
      </c>
      <c r="H11" s="98" t="s">
        <v>5</v>
      </c>
      <c r="I11" s="54" t="s">
        <v>4</v>
      </c>
      <c r="J11" s="54" t="s">
        <v>5</v>
      </c>
      <c r="K11" s="95"/>
      <c r="L11" s="97"/>
    </row>
    <row r="12" spans="2:22" ht="15" x14ac:dyDescent="0.25">
      <c r="C12" s="55"/>
      <c r="D12" s="55"/>
      <c r="E12" s="33"/>
      <c r="F12" s="34"/>
      <c r="G12" s="33"/>
      <c r="H12" s="57"/>
      <c r="I12" s="33"/>
      <c r="J12" s="58"/>
      <c r="K12" s="58"/>
      <c r="L12" s="59"/>
      <c r="M12" s="20"/>
      <c r="N12" s="20"/>
      <c r="O12" s="20"/>
      <c r="P12" s="20"/>
    </row>
    <row r="13" spans="2:22" ht="15" x14ac:dyDescent="0.25">
      <c r="B13" s="64"/>
      <c r="C13" s="99">
        <v>2005</v>
      </c>
      <c r="D13" s="65" t="s">
        <v>27</v>
      </c>
      <c r="E13" s="60">
        <f>+G13+I13</f>
        <v>52465</v>
      </c>
      <c r="F13" s="62"/>
      <c r="G13" s="60">
        <v>26357</v>
      </c>
      <c r="H13" s="62">
        <f t="shared" ref="H13:H20" si="0">G13/E13*100</f>
        <v>50.237301057848093</v>
      </c>
      <c r="I13" s="60">
        <v>26108</v>
      </c>
      <c r="J13" s="61">
        <f t="shared" ref="J13:J20" si="1">I13/E13*100</f>
        <v>49.762698942151914</v>
      </c>
      <c r="K13" s="62"/>
      <c r="L13" s="59"/>
      <c r="M13" s="20"/>
      <c r="N13" s="20"/>
      <c r="O13" s="20"/>
      <c r="P13" s="20"/>
    </row>
    <row r="14" spans="2:22" ht="15" x14ac:dyDescent="0.25">
      <c r="B14" s="64"/>
      <c r="C14" s="99">
        <v>2006</v>
      </c>
      <c r="D14" s="67"/>
      <c r="E14" s="60">
        <f>+G14+I14</f>
        <v>51992</v>
      </c>
      <c r="F14" s="66">
        <f t="shared" ref="F14" si="2">(E14/E13-1)*100</f>
        <v>-0.90155341656342758</v>
      </c>
      <c r="G14" s="60">
        <v>26340</v>
      </c>
      <c r="H14" s="62">
        <f t="shared" si="0"/>
        <v>50.661640252346515</v>
      </c>
      <c r="I14" s="60">
        <v>25652</v>
      </c>
      <c r="J14" s="61">
        <f t="shared" si="1"/>
        <v>49.338359747653485</v>
      </c>
      <c r="K14" s="62"/>
      <c r="L14" s="59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2:22" ht="15" x14ac:dyDescent="0.25">
      <c r="B15" s="64"/>
      <c r="C15" s="99">
        <v>2007</v>
      </c>
      <c r="D15" s="67"/>
      <c r="E15" s="60">
        <f t="shared" ref="E15:E20" si="3">+G15+I15</f>
        <v>53886</v>
      </c>
      <c r="F15" s="62">
        <f t="shared" ref="F15:F20" si="4">(E15/E14-1)*100</f>
        <v>3.6428681335590074</v>
      </c>
      <c r="G15" s="60">
        <v>26773</v>
      </c>
      <c r="H15" s="62">
        <f t="shared" si="0"/>
        <v>49.68451917009984</v>
      </c>
      <c r="I15" s="60">
        <v>27113</v>
      </c>
      <c r="J15" s="61">
        <f t="shared" si="1"/>
        <v>50.31548082990016</v>
      </c>
      <c r="K15" s="62"/>
      <c r="L15" s="59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2:22" ht="15" x14ac:dyDescent="0.25">
      <c r="C16" s="99">
        <v>2008</v>
      </c>
      <c r="D16" s="51"/>
      <c r="E16" s="60">
        <f t="shared" si="3"/>
        <v>57009</v>
      </c>
      <c r="F16" s="62">
        <f t="shared" si="4"/>
        <v>5.7955684222247061</v>
      </c>
      <c r="G16" s="60">
        <v>28264</v>
      </c>
      <c r="H16" s="62">
        <f t="shared" si="0"/>
        <v>49.578136785419844</v>
      </c>
      <c r="I16" s="60">
        <v>28745</v>
      </c>
      <c r="J16" s="61">
        <f t="shared" si="1"/>
        <v>50.421863214580156</v>
      </c>
      <c r="K16" s="62"/>
      <c r="L16" s="59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3:22" ht="15" x14ac:dyDescent="0.25">
      <c r="C17" s="99">
        <v>2009</v>
      </c>
      <c r="D17" s="68"/>
      <c r="E17" s="60">
        <f t="shared" si="3"/>
        <v>56005</v>
      </c>
      <c r="F17" s="66">
        <f t="shared" si="4"/>
        <v>-1.7611254363346096</v>
      </c>
      <c r="G17" s="60">
        <v>27840</v>
      </c>
      <c r="H17" s="62">
        <f t="shared" si="0"/>
        <v>49.709847335059372</v>
      </c>
      <c r="I17" s="60">
        <v>28165</v>
      </c>
      <c r="J17" s="61">
        <f t="shared" si="1"/>
        <v>50.290152664940635</v>
      </c>
      <c r="K17" s="62"/>
      <c r="L17" s="51"/>
      <c r="M17" s="30"/>
      <c r="N17" s="30"/>
      <c r="O17" s="30"/>
      <c r="P17" s="30"/>
      <c r="Q17" s="30"/>
      <c r="R17" s="30"/>
      <c r="S17" s="20"/>
      <c r="T17" s="20"/>
      <c r="U17" s="20"/>
      <c r="V17" s="20"/>
    </row>
    <row r="18" spans="3:22" ht="15" x14ac:dyDescent="0.25">
      <c r="C18" s="99"/>
      <c r="D18" s="68"/>
      <c r="E18" s="60"/>
      <c r="F18" s="66"/>
      <c r="G18" s="60"/>
      <c r="H18" s="62"/>
      <c r="I18" s="60"/>
      <c r="J18" s="61"/>
      <c r="K18" s="62"/>
      <c r="L18" s="51"/>
      <c r="M18" s="30"/>
      <c r="N18" s="30"/>
      <c r="O18" s="30"/>
      <c r="P18" s="30"/>
      <c r="Q18" s="30"/>
      <c r="R18" s="30"/>
      <c r="S18" s="20"/>
      <c r="T18" s="20"/>
      <c r="U18" s="20"/>
      <c r="V18" s="20"/>
    </row>
    <row r="19" spans="3:22" ht="15" x14ac:dyDescent="0.25">
      <c r="C19" s="99">
        <v>2010</v>
      </c>
      <c r="D19" s="51"/>
      <c r="E19" s="60">
        <f t="shared" si="3"/>
        <v>55036</v>
      </c>
      <c r="F19" s="66">
        <f>(E19/E17-1)*100</f>
        <v>-1.7302026604767429</v>
      </c>
      <c r="G19" s="69">
        <v>27219</v>
      </c>
      <c r="H19" s="62">
        <f t="shared" si="0"/>
        <v>49.456719238316737</v>
      </c>
      <c r="I19" s="69">
        <v>27817</v>
      </c>
      <c r="J19" s="61">
        <f t="shared" si="1"/>
        <v>50.543280761683263</v>
      </c>
      <c r="K19" s="62"/>
      <c r="L19" s="51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3:22" ht="15" x14ac:dyDescent="0.25">
      <c r="C20" s="99">
        <v>2011</v>
      </c>
      <c r="D20" s="51"/>
      <c r="E20" s="60">
        <f t="shared" si="3"/>
        <v>55517</v>
      </c>
      <c r="F20" s="66">
        <f t="shared" si="4"/>
        <v>0.87397339922958839</v>
      </c>
      <c r="G20" s="69">
        <v>27454</v>
      </c>
      <c r="H20" s="62">
        <f t="shared" si="0"/>
        <v>49.45151935443198</v>
      </c>
      <c r="I20" s="69">
        <v>28063</v>
      </c>
      <c r="J20" s="61">
        <f t="shared" si="1"/>
        <v>50.548480645568027</v>
      </c>
      <c r="K20" s="58"/>
      <c r="L20" s="51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3:22" ht="15" x14ac:dyDescent="0.25">
      <c r="C21" s="99">
        <v>2012</v>
      </c>
      <c r="D21" s="51"/>
      <c r="E21" s="60">
        <v>56732</v>
      </c>
      <c r="F21" s="66">
        <f>(E21/E20-1)*100</f>
        <v>2.1885188320694526</v>
      </c>
      <c r="G21" s="69">
        <v>27752.809461667439</v>
      </c>
      <c r="H21" s="62">
        <f>G21/E21*100</f>
        <v>48.919145211992245</v>
      </c>
      <c r="I21" s="69">
        <v>28979.190538332532</v>
      </c>
      <c r="J21" s="61">
        <f>I21/E21*100</f>
        <v>51.080854788007699</v>
      </c>
      <c r="K21" s="58"/>
      <c r="L21" s="51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3:22" ht="15" x14ac:dyDescent="0.25">
      <c r="C22" s="99">
        <v>2013</v>
      </c>
      <c r="D22" s="100" t="s">
        <v>191</v>
      </c>
      <c r="E22" s="60">
        <v>55747</v>
      </c>
      <c r="F22" s="66">
        <f>(E22/E21-1)*100</f>
        <v>-1.7362335190016176</v>
      </c>
      <c r="G22" s="69">
        <v>27133</v>
      </c>
      <c r="H22" s="62">
        <f>G22/E22*100</f>
        <v>48.671677399680704</v>
      </c>
      <c r="I22" s="69">
        <v>28614</v>
      </c>
      <c r="J22" s="61">
        <f>I22/E22*100</f>
        <v>51.328322600319296</v>
      </c>
      <c r="K22" s="58"/>
      <c r="L22" s="51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3:22" ht="15" x14ac:dyDescent="0.25">
      <c r="C23" s="99">
        <v>2014</v>
      </c>
      <c r="D23" s="51"/>
      <c r="E23" s="60">
        <v>58237.999999999432</v>
      </c>
      <c r="F23" s="66">
        <f>(E23/E22-1)*100</f>
        <v>4.4684018870960518</v>
      </c>
      <c r="G23" s="69">
        <v>28321.962199237521</v>
      </c>
      <c r="H23" s="62">
        <f>G23/E23*100</f>
        <v>48.631412821933786</v>
      </c>
      <c r="I23" s="69">
        <v>29916.037800761907</v>
      </c>
      <c r="J23" s="61">
        <f>I23/E23*100</f>
        <v>51.368587178066207</v>
      </c>
      <c r="K23" s="58"/>
      <c r="L23" s="51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3:22" ht="15" x14ac:dyDescent="0.25">
      <c r="C24" s="99"/>
      <c r="D24" s="51"/>
      <c r="E24" s="60"/>
      <c r="F24" s="66"/>
      <c r="G24" s="69"/>
      <c r="H24" s="62"/>
      <c r="I24" s="69"/>
      <c r="J24" s="61"/>
      <c r="K24" s="58"/>
      <c r="L24" s="51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3:22" ht="15" x14ac:dyDescent="0.25">
      <c r="C25" s="99">
        <v>2015</v>
      </c>
      <c r="D25" s="51"/>
      <c r="E25" s="60">
        <v>60413.267018310042</v>
      </c>
      <c r="F25" s="66">
        <f>(E25/E23-1)*100</f>
        <v>3.7351334494842403</v>
      </c>
      <c r="G25" s="69">
        <v>30264.291292983416</v>
      </c>
      <c r="H25" s="62">
        <f>G25/E25*100</f>
        <v>50.095438943586544</v>
      </c>
      <c r="I25" s="69">
        <v>30148.975725326047</v>
      </c>
      <c r="J25" s="61">
        <f>I25/E25*100</f>
        <v>49.904561056412497</v>
      </c>
      <c r="K25" s="58"/>
      <c r="L25" s="51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3:22" ht="15" x14ac:dyDescent="0.25">
      <c r="C26" s="99">
        <v>2016</v>
      </c>
      <c r="D26" s="51"/>
      <c r="E26" s="60">
        <v>61361</v>
      </c>
      <c r="F26" s="66">
        <f>(E26/E25-1)*100</f>
        <v>1.568749760549637</v>
      </c>
      <c r="G26" s="69">
        <v>29422</v>
      </c>
      <c r="H26" s="62">
        <f>G26/E26*100</f>
        <v>47.949022995062016</v>
      </c>
      <c r="I26" s="69">
        <v>31939</v>
      </c>
      <c r="J26" s="61">
        <f>I26/E26*100</f>
        <v>52.050977004937991</v>
      </c>
      <c r="K26" s="58"/>
      <c r="L26" s="51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3:22" ht="15" x14ac:dyDescent="0.25">
      <c r="C27" s="99">
        <v>2017</v>
      </c>
      <c r="D27" s="51"/>
      <c r="E27" s="60">
        <v>63415</v>
      </c>
      <c r="F27" s="66">
        <f>(E27/E26-1)*100</f>
        <v>3.3474030736135418</v>
      </c>
      <c r="G27" s="69">
        <v>32212</v>
      </c>
      <c r="H27" s="62">
        <f>G27/E27*100</f>
        <v>50.795553102578253</v>
      </c>
      <c r="I27" s="69">
        <v>31203</v>
      </c>
      <c r="J27" s="61">
        <f>I27/E27*100</f>
        <v>49.204446897421747</v>
      </c>
      <c r="K27" s="58"/>
      <c r="L27" s="51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3:22" ht="15" x14ac:dyDescent="0.25">
      <c r="C28" s="101"/>
      <c r="D28" s="40"/>
      <c r="E28" s="102"/>
      <c r="F28" s="103"/>
      <c r="G28" s="104"/>
      <c r="H28" s="105"/>
      <c r="I28" s="104"/>
      <c r="J28" s="106"/>
      <c r="K28" s="58"/>
      <c r="L28" s="51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3:22" ht="15" x14ac:dyDescent="0.25">
      <c r="C29" s="44" t="s">
        <v>39</v>
      </c>
      <c r="D29" s="84"/>
      <c r="E29" s="84"/>
      <c r="F29" s="84"/>
      <c r="G29" s="84"/>
      <c r="H29" s="84"/>
      <c r="I29" s="84"/>
      <c r="J29" s="84"/>
      <c r="K29" s="84"/>
      <c r="L29" s="51"/>
      <c r="O29" s="20"/>
      <c r="P29" s="20"/>
      <c r="Q29" s="20"/>
      <c r="R29" s="20"/>
      <c r="S29" s="20"/>
      <c r="T29" s="20"/>
      <c r="U29" s="20"/>
      <c r="V29" s="20"/>
    </row>
    <row r="30" spans="3:22" x14ac:dyDescent="0.2">
      <c r="C30" s="44"/>
      <c r="D30" s="84"/>
      <c r="E30" s="84"/>
      <c r="F30" s="84"/>
      <c r="G30" s="84"/>
      <c r="H30" s="84"/>
      <c r="I30" s="84"/>
      <c r="J30" s="84"/>
      <c r="K30" s="84"/>
      <c r="L30" s="51"/>
    </row>
    <row r="31" spans="3:22" x14ac:dyDescent="0.2">
      <c r="C31" s="44"/>
      <c r="D31" s="84"/>
      <c r="E31" s="84"/>
      <c r="F31" s="84"/>
      <c r="G31" s="84"/>
      <c r="H31" s="84"/>
      <c r="I31" s="84"/>
      <c r="J31" s="84"/>
      <c r="K31" s="84"/>
      <c r="L31" s="51"/>
    </row>
    <row r="32" spans="3:22" x14ac:dyDescent="0.2">
      <c r="C32" s="44"/>
      <c r="D32" s="84"/>
      <c r="E32" s="84"/>
      <c r="F32" s="84"/>
      <c r="G32" s="84"/>
      <c r="H32" s="84"/>
      <c r="I32" s="84"/>
      <c r="J32" s="84"/>
      <c r="K32" s="84"/>
      <c r="L32" s="51"/>
    </row>
    <row r="33" spans="3:12" x14ac:dyDescent="0.2">
      <c r="C33" s="44"/>
      <c r="D33" s="84"/>
      <c r="E33" s="84"/>
      <c r="F33" s="84"/>
      <c r="G33" s="84"/>
      <c r="H33" s="84"/>
      <c r="I33" s="84"/>
      <c r="J33" s="84"/>
      <c r="K33" s="84"/>
      <c r="L33" s="51"/>
    </row>
    <row r="34" spans="3:12" x14ac:dyDescent="0.2">
      <c r="C34" s="44"/>
      <c r="D34" s="84"/>
      <c r="E34" s="84"/>
      <c r="F34" s="84"/>
      <c r="G34" s="84"/>
      <c r="H34" s="84"/>
      <c r="I34" s="84"/>
      <c r="J34" s="84"/>
      <c r="K34" s="84"/>
      <c r="L34" s="51"/>
    </row>
    <row r="35" spans="3:12" x14ac:dyDescent="0.2">
      <c r="C35" s="44"/>
      <c r="D35" s="84"/>
      <c r="E35" s="84"/>
      <c r="F35" s="84"/>
      <c r="G35" s="84"/>
      <c r="H35" s="84"/>
      <c r="I35" s="84"/>
      <c r="J35" s="84"/>
      <c r="K35" s="84"/>
      <c r="L35" s="51"/>
    </row>
    <row r="36" spans="3:12" x14ac:dyDescent="0.2">
      <c r="C36" s="44"/>
      <c r="D36" s="84"/>
      <c r="E36" s="84"/>
      <c r="F36" s="84"/>
      <c r="G36" s="84"/>
      <c r="H36" s="84"/>
      <c r="I36" s="84"/>
      <c r="J36" s="84"/>
      <c r="K36" s="84"/>
      <c r="L36" s="51"/>
    </row>
    <row r="37" spans="3:12" x14ac:dyDescent="0.2">
      <c r="C37" s="44"/>
      <c r="D37" s="84"/>
      <c r="E37" s="84"/>
      <c r="F37" s="84"/>
      <c r="G37" s="84"/>
      <c r="H37" s="84"/>
      <c r="I37" s="84"/>
      <c r="J37" s="84"/>
      <c r="K37" s="84"/>
      <c r="L37" s="51"/>
    </row>
    <row r="38" spans="3:12" x14ac:dyDescent="0.2">
      <c r="C38" s="44"/>
      <c r="D38" s="84"/>
      <c r="E38" s="84"/>
      <c r="F38" s="84"/>
      <c r="G38" s="84"/>
      <c r="H38" s="84"/>
      <c r="I38" s="84"/>
      <c r="J38" s="84"/>
      <c r="K38" s="84"/>
      <c r="L38" s="51"/>
    </row>
    <row r="39" spans="3:12" x14ac:dyDescent="0.2">
      <c r="C39" s="44"/>
      <c r="D39" s="84"/>
      <c r="E39" s="84"/>
      <c r="F39" s="84"/>
      <c r="G39" s="84"/>
      <c r="H39" s="84"/>
      <c r="I39" s="84"/>
      <c r="J39" s="84"/>
      <c r="K39" s="84"/>
      <c r="L39" s="51"/>
    </row>
    <row r="40" spans="3:12" x14ac:dyDescent="0.2">
      <c r="C40" s="44"/>
      <c r="D40" s="84"/>
      <c r="E40" s="84"/>
      <c r="F40" s="84"/>
      <c r="G40" s="84"/>
      <c r="H40" s="84"/>
      <c r="I40" s="84"/>
      <c r="J40" s="84"/>
      <c r="K40" s="84"/>
      <c r="L40" s="51"/>
    </row>
    <row r="41" spans="3:12" x14ac:dyDescent="0.2">
      <c r="C41" s="44"/>
      <c r="D41" s="84"/>
      <c r="E41" s="84"/>
      <c r="F41" s="84"/>
      <c r="G41" s="84"/>
      <c r="H41" s="84"/>
      <c r="I41" s="84"/>
      <c r="J41" s="84"/>
      <c r="K41" s="84"/>
      <c r="L41" s="51"/>
    </row>
    <row r="42" spans="3:12" x14ac:dyDescent="0.2">
      <c r="C42" s="44"/>
      <c r="D42" s="84"/>
      <c r="E42" s="84"/>
      <c r="F42" s="84"/>
      <c r="G42" s="84"/>
      <c r="H42" s="84"/>
      <c r="I42" s="84"/>
      <c r="J42" s="84"/>
      <c r="K42" s="84"/>
      <c r="L42" s="51"/>
    </row>
    <row r="43" spans="3:12" x14ac:dyDescent="0.2">
      <c r="C43" s="44"/>
      <c r="D43" s="84"/>
      <c r="E43" s="84"/>
      <c r="F43" s="84"/>
      <c r="G43" s="84"/>
      <c r="H43" s="84"/>
      <c r="I43" s="84"/>
      <c r="J43" s="84"/>
      <c r="K43" s="84"/>
      <c r="L43" s="51"/>
    </row>
    <row r="44" spans="3:12" x14ac:dyDescent="0.2">
      <c r="C44" s="44"/>
      <c r="D44" s="84"/>
      <c r="E44" s="84"/>
      <c r="F44" s="84"/>
      <c r="G44" s="84"/>
      <c r="H44" s="84"/>
      <c r="I44" s="84"/>
      <c r="J44" s="84"/>
      <c r="K44" s="84"/>
      <c r="L44" s="51"/>
    </row>
    <row r="45" spans="3:12" x14ac:dyDescent="0.2">
      <c r="C45" s="44"/>
      <c r="D45" s="84"/>
      <c r="E45" s="84"/>
      <c r="F45" s="84"/>
      <c r="G45" s="84"/>
      <c r="H45" s="84"/>
      <c r="I45" s="84"/>
      <c r="J45" s="84"/>
      <c r="K45" s="84"/>
      <c r="L45" s="51"/>
    </row>
    <row r="46" spans="3:12" x14ac:dyDescent="0.2">
      <c r="C46" s="44"/>
      <c r="D46" s="84"/>
      <c r="E46" s="84"/>
      <c r="F46" s="84"/>
      <c r="G46" s="84"/>
      <c r="H46" s="84"/>
      <c r="I46" s="84"/>
      <c r="J46" s="84"/>
      <c r="K46" s="84"/>
      <c r="L46" s="51"/>
    </row>
    <row r="47" spans="3:12" x14ac:dyDescent="0.2">
      <c r="C47" s="44"/>
      <c r="D47" s="84"/>
      <c r="E47" s="84"/>
      <c r="F47" s="84"/>
      <c r="G47" s="84"/>
      <c r="H47" s="84"/>
      <c r="I47" s="84"/>
      <c r="J47" s="84"/>
      <c r="K47" s="84"/>
      <c r="L47" s="51"/>
    </row>
    <row r="51" spans="2:13" s="20" customFormat="1" ht="12.75" customHeight="1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2:13" x14ac:dyDescent="0.2">
      <c r="B52" s="92"/>
      <c r="C52" s="92"/>
      <c r="D52" s="92"/>
      <c r="E52" s="92"/>
      <c r="F52" s="92"/>
      <c r="G52" s="92"/>
      <c r="H52" s="92"/>
      <c r="I52" s="92"/>
      <c r="J52" s="92"/>
      <c r="K52" s="92"/>
    </row>
  </sheetData>
  <mergeCells count="3">
    <mergeCell ref="D8:J8"/>
    <mergeCell ref="G10:H10"/>
    <mergeCell ref="I10:J10"/>
  </mergeCells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9937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47625</xdr:rowOff>
              </from>
              <to>
                <xdr:col>2</xdr:col>
                <xdr:colOff>257175</xdr:colOff>
                <xdr:row>3</xdr:row>
                <xdr:rowOff>104775</xdr:rowOff>
              </to>
            </anchor>
          </objectPr>
        </oleObject>
      </mc:Choice>
      <mc:Fallback>
        <oleObject progId="MSPhotoEd.3" shapeId="3993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zoomScaleNormal="100" workbookViewId="0">
      <selection activeCell="H1" sqref="H1"/>
    </sheetView>
  </sheetViews>
  <sheetFormatPr defaultRowHeight="15" x14ac:dyDescent="0.25"/>
  <cols>
    <col min="1" max="2" width="9.140625" style="20"/>
    <col min="3" max="3" width="15.85546875" style="20" customWidth="1"/>
    <col min="4" max="4" width="12" style="20" customWidth="1"/>
    <col min="5" max="5" width="12.5703125" style="20" customWidth="1"/>
    <col min="6" max="6" width="16.85546875" style="20" customWidth="1"/>
    <col min="7" max="7" width="12.42578125" style="20" customWidth="1"/>
    <col min="8" max="8" width="11.85546875" style="20" customWidth="1"/>
    <col min="9" max="9" width="16.28515625" style="20" customWidth="1"/>
    <col min="10" max="10" width="12.42578125" style="20" customWidth="1"/>
    <col min="11" max="11" width="11.85546875" style="20" customWidth="1"/>
    <col min="12" max="16384" width="9.140625" style="20"/>
  </cols>
  <sheetData>
    <row r="1" spans="2:11" x14ac:dyDescent="0.25">
      <c r="B1" s="107" t="s">
        <v>137</v>
      </c>
      <c r="C1" s="107"/>
      <c r="D1" s="107"/>
      <c r="E1" s="107"/>
    </row>
    <row r="2" spans="2:11" x14ac:dyDescent="0.25">
      <c r="B2" s="107"/>
      <c r="C2" s="107"/>
      <c r="D2" s="107"/>
      <c r="E2" s="107"/>
    </row>
    <row r="3" spans="2:11" x14ac:dyDescent="0.25">
      <c r="B3" s="108"/>
      <c r="C3" s="312" t="s">
        <v>138</v>
      </c>
      <c r="D3" s="313"/>
      <c r="E3" s="314"/>
      <c r="F3" s="315" t="s">
        <v>139</v>
      </c>
      <c r="G3" s="316"/>
      <c r="H3" s="317"/>
      <c r="I3" s="316" t="s">
        <v>140</v>
      </c>
      <c r="J3" s="316"/>
      <c r="K3" s="316"/>
    </row>
    <row r="4" spans="2:11" x14ac:dyDescent="0.25">
      <c r="B4" s="318" t="s">
        <v>106</v>
      </c>
      <c r="C4" s="109" t="s">
        <v>141</v>
      </c>
      <c r="D4" s="110"/>
      <c r="E4" s="109"/>
      <c r="F4" s="109" t="s">
        <v>141</v>
      </c>
      <c r="G4" s="110"/>
      <c r="H4" s="111"/>
      <c r="I4" s="109" t="s">
        <v>141</v>
      </c>
      <c r="J4" s="110"/>
      <c r="K4" s="112"/>
    </row>
    <row r="5" spans="2:11" x14ac:dyDescent="0.25">
      <c r="B5" s="318"/>
      <c r="C5" s="113" t="s">
        <v>142</v>
      </c>
      <c r="D5" s="113" t="s">
        <v>143</v>
      </c>
      <c r="E5" s="113" t="s">
        <v>144</v>
      </c>
      <c r="F5" s="113" t="s">
        <v>142</v>
      </c>
      <c r="G5" s="113" t="s">
        <v>143</v>
      </c>
      <c r="H5" s="113" t="s">
        <v>144</v>
      </c>
      <c r="I5" s="113" t="s">
        <v>142</v>
      </c>
      <c r="J5" s="113" t="s">
        <v>143</v>
      </c>
      <c r="K5" s="114" t="s">
        <v>144</v>
      </c>
    </row>
    <row r="6" spans="2:11" x14ac:dyDescent="0.25">
      <c r="B6" s="318"/>
      <c r="C6" s="113" t="s">
        <v>145</v>
      </c>
      <c r="D6" s="113" t="s">
        <v>146</v>
      </c>
      <c r="E6" s="113" t="s">
        <v>147</v>
      </c>
      <c r="F6" s="113" t="s">
        <v>145</v>
      </c>
      <c r="G6" s="113" t="s">
        <v>146</v>
      </c>
      <c r="H6" s="113" t="s">
        <v>147</v>
      </c>
      <c r="I6" s="113" t="s">
        <v>145</v>
      </c>
      <c r="J6" s="113" t="s">
        <v>146</v>
      </c>
      <c r="K6" s="114" t="s">
        <v>147</v>
      </c>
    </row>
    <row r="7" spans="2:11" x14ac:dyDescent="0.25">
      <c r="B7" s="319"/>
      <c r="C7" s="115" t="s">
        <v>148</v>
      </c>
      <c r="D7" s="115" t="s">
        <v>149</v>
      </c>
      <c r="E7" s="115" t="s">
        <v>150</v>
      </c>
      <c r="F7" s="115" t="s">
        <v>148</v>
      </c>
      <c r="G7" s="115" t="s">
        <v>149</v>
      </c>
      <c r="H7" s="115" t="s">
        <v>150</v>
      </c>
      <c r="I7" s="115" t="s">
        <v>148</v>
      </c>
      <c r="J7" s="115" t="s">
        <v>149</v>
      </c>
      <c r="K7" s="116" t="s">
        <v>150</v>
      </c>
    </row>
    <row r="8" spans="2:11" ht="18" x14ac:dyDescent="0.3">
      <c r="B8" s="117" t="s">
        <v>151</v>
      </c>
      <c r="C8" s="118" t="s">
        <v>175</v>
      </c>
      <c r="D8" s="118" t="s">
        <v>176</v>
      </c>
      <c r="E8" s="118" t="s">
        <v>177</v>
      </c>
      <c r="F8" s="119" t="s">
        <v>178</v>
      </c>
      <c r="G8" s="119" t="s">
        <v>179</v>
      </c>
      <c r="H8" s="119" t="s">
        <v>180</v>
      </c>
      <c r="I8" s="118" t="s">
        <v>181</v>
      </c>
      <c r="J8" s="118" t="s">
        <v>176</v>
      </c>
      <c r="K8" s="120" t="s">
        <v>182</v>
      </c>
    </row>
    <row r="9" spans="2:11" x14ac:dyDescent="0.25">
      <c r="B9" s="121"/>
      <c r="C9" s="122"/>
      <c r="D9" s="122"/>
      <c r="E9" s="122"/>
      <c r="F9" s="123"/>
      <c r="G9" s="124"/>
      <c r="H9" s="121"/>
      <c r="I9" s="122"/>
      <c r="J9" s="122"/>
      <c r="K9" s="122"/>
    </row>
    <row r="10" spans="2:11" x14ac:dyDescent="0.25">
      <c r="B10" s="125" t="s">
        <v>152</v>
      </c>
      <c r="C10" s="126">
        <v>4.2473772509162072E-3</v>
      </c>
      <c r="D10" s="127">
        <v>100000</v>
      </c>
      <c r="E10" s="128">
        <v>82.326013820839052</v>
      </c>
      <c r="F10" s="126">
        <v>6.0014210732894889E-3</v>
      </c>
      <c r="G10" s="127">
        <v>100000</v>
      </c>
      <c r="H10" s="128">
        <v>79.788031231360023</v>
      </c>
      <c r="I10" s="126">
        <v>2.5252446565455461E-3</v>
      </c>
      <c r="J10" s="127">
        <v>100000</v>
      </c>
      <c r="K10" s="128">
        <v>84.744623576769413</v>
      </c>
    </row>
    <row r="11" spans="2:11" x14ac:dyDescent="0.25">
      <c r="B11" s="125" t="s">
        <v>153</v>
      </c>
      <c r="C11" s="126">
        <v>1.8194176574989017E-3</v>
      </c>
      <c r="D11" s="127">
        <v>99575.262274908382</v>
      </c>
      <c r="E11" s="128">
        <v>81.677089663101057</v>
      </c>
      <c r="F11" s="126">
        <v>2.6061356298014014E-3</v>
      </c>
      <c r="G11" s="127">
        <v>99399.857892671047</v>
      </c>
      <c r="H11" s="128">
        <v>79.269643130768983</v>
      </c>
      <c r="I11" s="126">
        <v>1.4317403494166824E-3</v>
      </c>
      <c r="J11" s="127">
        <v>99747.475534345445</v>
      </c>
      <c r="K11" s="128">
        <v>83.959115624632233</v>
      </c>
    </row>
    <row r="12" spans="2:11" x14ac:dyDescent="0.25">
      <c r="B12" s="125" t="s">
        <v>154</v>
      </c>
      <c r="C12" s="126">
        <v>1.5401693538443977E-5</v>
      </c>
      <c r="D12" s="127">
        <v>99394.093284475326</v>
      </c>
      <c r="E12" s="128">
        <v>77.823048894798646</v>
      </c>
      <c r="F12" s="126">
        <v>3.1787968684908775E-5</v>
      </c>
      <c r="G12" s="127">
        <v>99140.80838141976</v>
      </c>
      <c r="H12" s="128">
        <v>75.472589661270135</v>
      </c>
      <c r="I12" s="126">
        <v>2.9877518452066396E-5</v>
      </c>
      <c r="J12" s="127">
        <v>99604.663048870469</v>
      </c>
      <c r="K12" s="128">
        <v>80.077201562015546</v>
      </c>
    </row>
    <row r="13" spans="2:11" x14ac:dyDescent="0.25">
      <c r="B13" s="125" t="s">
        <v>155</v>
      </c>
      <c r="C13" s="126">
        <v>1.6585249672986411E-3</v>
      </c>
      <c r="D13" s="127">
        <v>99392.56244711102</v>
      </c>
      <c r="E13" s="128">
        <v>72.824209015181921</v>
      </c>
      <c r="F13" s="126">
        <v>2.0992958924879448E-3</v>
      </c>
      <c r="G13" s="127">
        <v>99137.656896507528</v>
      </c>
      <c r="H13" s="128">
        <v>70.474909385404459</v>
      </c>
      <c r="I13" s="126">
        <v>3.5061031181168597E-5</v>
      </c>
      <c r="J13" s="127">
        <v>99601.687108712315</v>
      </c>
      <c r="K13" s="128">
        <v>75.07951944553929</v>
      </c>
    </row>
    <row r="14" spans="2:11" x14ac:dyDescent="0.25">
      <c r="B14" s="125" t="s">
        <v>156</v>
      </c>
      <c r="C14" s="126">
        <v>4.1236555154369478E-3</v>
      </c>
      <c r="D14" s="127">
        <v>99227.717400728696</v>
      </c>
      <c r="E14" s="128">
        <v>67.941037234157179</v>
      </c>
      <c r="F14" s="126">
        <v>8.1201721083412354E-3</v>
      </c>
      <c r="G14" s="127">
        <v>98929.537620593808</v>
      </c>
      <c r="H14" s="128">
        <v>65.617909032040288</v>
      </c>
      <c r="I14" s="126">
        <v>3.5907189119847136E-5</v>
      </c>
      <c r="J14" s="127">
        <v>99598.194970854893</v>
      </c>
      <c r="K14" s="128">
        <v>70.082064247557057</v>
      </c>
    </row>
    <row r="15" spans="2:11" x14ac:dyDescent="0.25">
      <c r="B15" s="125" t="s">
        <v>157</v>
      </c>
      <c r="C15" s="126">
        <v>6.7930313868974556E-3</v>
      </c>
      <c r="D15" s="127">
        <v>98818.536476584966</v>
      </c>
      <c r="E15" s="128">
        <v>63.212010930461027</v>
      </c>
      <c r="F15" s="126">
        <v>1.0731423808640148E-2</v>
      </c>
      <c r="G15" s="127">
        <v>98126.212748515973</v>
      </c>
      <c r="H15" s="128">
        <v>61.134633205721912</v>
      </c>
      <c r="I15" s="126">
        <v>3.2332544723418463E-3</v>
      </c>
      <c r="J15" s="127">
        <v>99594.618679632084</v>
      </c>
      <c r="K15" s="128">
        <v>65.084491016657566</v>
      </c>
    </row>
    <row r="16" spans="2:11" x14ac:dyDescent="0.25">
      <c r="B16" s="125" t="s">
        <v>158</v>
      </c>
      <c r="C16" s="126">
        <v>4.0001445989974772E-3</v>
      </c>
      <c r="D16" s="127">
        <v>98147.259056692259</v>
      </c>
      <c r="E16" s="128">
        <v>58.627250260072437</v>
      </c>
      <c r="F16" s="126">
        <v>8.2323287028940508E-3</v>
      </c>
      <c r="G16" s="127">
        <v>97073.17877277486</v>
      </c>
      <c r="H16" s="128">
        <v>56.770692122317939</v>
      </c>
      <c r="I16" s="126">
        <v>1.9452240322958934E-5</v>
      </c>
      <c r="J16" s="127">
        <v>99272.603933364982</v>
      </c>
      <c r="K16" s="128">
        <v>60.287498978537073</v>
      </c>
    </row>
    <row r="17" spans="2:11" x14ac:dyDescent="0.25">
      <c r="B17" s="125" t="s">
        <v>159</v>
      </c>
      <c r="C17" s="126">
        <v>2.8393180197306927E-3</v>
      </c>
      <c r="D17" s="127">
        <v>97754.655828470219</v>
      </c>
      <c r="E17" s="128">
        <v>53.8526690849517</v>
      </c>
      <c r="F17" s="126">
        <v>3.4098308144115564E-3</v>
      </c>
      <c r="G17" s="127">
        <v>96274.040456882576</v>
      </c>
      <c r="H17" s="128">
        <v>52.221174820448397</v>
      </c>
      <c r="I17" s="126">
        <v>2.2696910308023423E-3</v>
      </c>
      <c r="J17" s="127">
        <v>99270.672858815786</v>
      </c>
      <c r="K17" s="128">
        <v>55.28862309672148</v>
      </c>
    </row>
    <row r="18" spans="2:11" x14ac:dyDescent="0.25">
      <c r="B18" s="125" t="s">
        <v>160</v>
      </c>
      <c r="C18" s="126">
        <v>1.5804073511308681E-3</v>
      </c>
      <c r="D18" s="127">
        <v>97477.099272663865</v>
      </c>
      <c r="E18" s="128">
        <v>48.998890813634993</v>
      </c>
      <c r="F18" s="126">
        <v>2.6575126049465081E-3</v>
      </c>
      <c r="G18" s="127">
        <v>95945.762267104787</v>
      </c>
      <c r="H18" s="128">
        <v>47.391295697889987</v>
      </c>
      <c r="I18" s="126">
        <v>7.8317492420080256E-4</v>
      </c>
      <c r="J18" s="127">
        <v>99045.359103006413</v>
      </c>
      <c r="K18" s="128">
        <v>50.408709520170746</v>
      </c>
    </row>
    <row r="19" spans="2:11" x14ac:dyDescent="0.25">
      <c r="B19" s="125" t="s">
        <v>161</v>
      </c>
      <c r="C19" s="126">
        <v>2.510689762611395E-3</v>
      </c>
      <c r="D19" s="127">
        <v>97323.045748406439</v>
      </c>
      <c r="E19" s="128">
        <v>44.072494326028348</v>
      </c>
      <c r="F19" s="126">
        <v>3.2660784020048543E-3</v>
      </c>
      <c r="G19" s="127">
        <v>95690.785194488752</v>
      </c>
      <c r="H19" s="128">
        <v>42.510912765925575</v>
      </c>
      <c r="I19" s="126">
        <v>1.7166333160896525E-3</v>
      </c>
      <c r="J19" s="127">
        <v>98967.789261398473</v>
      </c>
      <c r="K19" s="128">
        <v>45.446259828577702</v>
      </c>
    </row>
    <row r="20" spans="2:11" x14ac:dyDescent="0.25">
      <c r="B20" s="125" t="s">
        <v>162</v>
      </c>
      <c r="C20" s="126">
        <v>5.3025662387718451E-3</v>
      </c>
      <c r="D20" s="127">
        <v>97078.697773779757</v>
      </c>
      <c r="E20" s="128">
        <v>39.177132676373922</v>
      </c>
      <c r="F20" s="126">
        <v>6.7416640503607387E-3</v>
      </c>
      <c r="G20" s="127">
        <v>95378.251587694147</v>
      </c>
      <c r="H20" s="128">
        <v>37.642019749642735</v>
      </c>
      <c r="I20" s="126">
        <v>3.9111042487630339E-3</v>
      </c>
      <c r="J20" s="127">
        <v>98797.897857132615</v>
      </c>
      <c r="K20" s="128">
        <v>40.520109581947899</v>
      </c>
    </row>
    <row r="21" spans="2:11" x14ac:dyDescent="0.25">
      <c r="B21" s="125" t="s">
        <v>163</v>
      </c>
      <c r="C21" s="126">
        <v>9.2063436719349336E-3</v>
      </c>
      <c r="D21" s="127">
        <v>96563.931548460576</v>
      </c>
      <c r="E21" s="128">
        <v>34.372652357900904</v>
      </c>
      <c r="F21" s="126">
        <v>1.3782722081085177E-2</v>
      </c>
      <c r="G21" s="127">
        <v>94735.243457779128</v>
      </c>
      <c r="H21" s="128">
        <v>32.88054348775637</v>
      </c>
      <c r="I21" s="126">
        <v>5.030532263993445E-3</v>
      </c>
      <c r="J21" s="127">
        <v>98411.488979054731</v>
      </c>
      <c r="K21" s="128">
        <v>35.669394061233497</v>
      </c>
    </row>
    <row r="22" spans="2:11" x14ac:dyDescent="0.25">
      <c r="B22" s="125" t="s">
        <v>164</v>
      </c>
      <c r="C22" s="126">
        <v>1.4939825231840165E-2</v>
      </c>
      <c r="D22" s="127">
        <v>95674.930808312245</v>
      </c>
      <c r="E22" s="128">
        <v>29.668809473430297</v>
      </c>
      <c r="F22" s="126">
        <v>2.0997683652476788E-2</v>
      </c>
      <c r="G22" s="127">
        <v>93429.533925916621</v>
      </c>
      <c r="H22" s="128">
        <v>28.305121921879575</v>
      </c>
      <c r="I22" s="126">
        <v>9.4735581173757202E-3</v>
      </c>
      <c r="J22" s="127">
        <v>97916.426808597957</v>
      </c>
      <c r="K22" s="128">
        <v>30.83709740531885</v>
      </c>
    </row>
    <row r="23" spans="2:11" x14ac:dyDescent="0.25">
      <c r="B23" s="125" t="s">
        <v>165</v>
      </c>
      <c r="C23" s="126">
        <v>2.3843923945557895E-2</v>
      </c>
      <c r="D23" s="127">
        <v>94245.564062967664</v>
      </c>
      <c r="E23" s="128">
        <v>25.080862742547325</v>
      </c>
      <c r="F23" s="126">
        <v>3.1369641177207516E-2</v>
      </c>
      <c r="G23" s="127">
        <v>91467.730128741881</v>
      </c>
      <c r="H23" s="128">
        <v>23.858591283168479</v>
      </c>
      <c r="I23" s="126">
        <v>1.5792801196458425E-2</v>
      </c>
      <c r="J23" s="127">
        <v>96988.809848580931</v>
      </c>
      <c r="K23" s="128">
        <v>26.108118074526629</v>
      </c>
    </row>
    <row r="24" spans="2:11" x14ac:dyDescent="0.25">
      <c r="B24" s="125" t="s">
        <v>166</v>
      </c>
      <c r="C24" s="126">
        <v>3.051123698616328E-2</v>
      </c>
      <c r="D24" s="127">
        <v>91998.380001244062</v>
      </c>
      <c r="E24" s="128">
        <v>20.632430659877329</v>
      </c>
      <c r="F24" s="126">
        <v>3.5868759663671472E-2</v>
      </c>
      <c r="G24" s="127">
        <v>88598.420255309597</v>
      </c>
      <c r="H24" s="128">
        <v>19.550301323537141</v>
      </c>
      <c r="I24" s="126">
        <v>2.492652631155905E-2</v>
      </c>
      <c r="J24" s="127">
        <v>95457.08485636118</v>
      </c>
      <c r="K24" s="128">
        <v>21.486939034002194</v>
      </c>
    </row>
    <row r="25" spans="2:11" x14ac:dyDescent="0.25">
      <c r="B25" s="125" t="s">
        <v>167</v>
      </c>
      <c r="C25" s="126">
        <v>8.9139908035412857E-2</v>
      </c>
      <c r="D25" s="127">
        <v>89191.395626683006</v>
      </c>
      <c r="E25" s="128">
        <v>16.203084916125569</v>
      </c>
      <c r="F25" s="126">
        <v>0.10290674377198615</v>
      </c>
      <c r="G25" s="127">
        <v>85420.504812590938</v>
      </c>
      <c r="H25" s="128">
        <v>15.184626957621763</v>
      </c>
      <c r="I25" s="126">
        <v>7.7183902502772267E-2</v>
      </c>
      <c r="J25" s="127">
        <v>93077.671319064364</v>
      </c>
      <c r="K25" s="128">
        <v>16.972316237031563</v>
      </c>
    </row>
    <row r="26" spans="2:11" x14ac:dyDescent="0.25">
      <c r="B26" s="125" t="s">
        <v>168</v>
      </c>
      <c r="C26" s="126">
        <v>0.16336870488358499</v>
      </c>
      <c r="D26" s="127">
        <v>81240.882822970365</v>
      </c>
      <c r="E26" s="128">
        <v>12.544116036053451</v>
      </c>
      <c r="F26" s="126">
        <v>0.19816198957173034</v>
      </c>
      <c r="G26" s="127">
        <v>76630.158810967929</v>
      </c>
      <c r="H26" s="128">
        <v>11.639697149164299</v>
      </c>
      <c r="I26" s="126">
        <v>0.13159798742713399</v>
      </c>
      <c r="J26" s="127">
        <v>85893.573410788624</v>
      </c>
      <c r="K26" s="128">
        <v>13.182773931102821</v>
      </c>
    </row>
    <row r="27" spans="2:11" x14ac:dyDescent="0.25">
      <c r="B27" s="125" t="s">
        <v>169</v>
      </c>
      <c r="C27" s="126">
        <v>0.25474964194697641</v>
      </c>
      <c r="D27" s="127">
        <v>67968.665012582613</v>
      </c>
      <c r="E27" s="128">
        <v>9.5054271154844141</v>
      </c>
      <c r="F27" s="126">
        <v>0.26372512084177868</v>
      </c>
      <c r="G27" s="127">
        <v>61444.974079788866</v>
      </c>
      <c r="H27" s="128">
        <v>8.8984333871659356</v>
      </c>
      <c r="I27" s="126">
        <v>0.24857619519744595</v>
      </c>
      <c r="J27" s="127">
        <v>74590.152017004046</v>
      </c>
      <c r="K27" s="128">
        <v>9.8016457544269571</v>
      </c>
    </row>
    <row r="28" spans="2:11" x14ac:dyDescent="0.25">
      <c r="B28" s="125" t="s">
        <v>170</v>
      </c>
      <c r="C28" s="126">
        <v>0.41109311308757002</v>
      </c>
      <c r="D28" s="127">
        <v>50653.671937013205</v>
      </c>
      <c r="E28" s="128">
        <v>6.9000989597458027</v>
      </c>
      <c r="F28" s="126">
        <v>0.51085450667675847</v>
      </c>
      <c r="G28" s="127">
        <v>45240.390865476591</v>
      </c>
      <c r="H28" s="128">
        <v>6.190278003890648</v>
      </c>
      <c r="I28" s="126">
        <v>0.36306385346458525</v>
      </c>
      <c r="J28" s="127">
        <v>56048.815829418083</v>
      </c>
      <c r="K28" s="128">
        <v>7.2170807043377536</v>
      </c>
    </row>
    <row r="29" spans="2:11" x14ac:dyDescent="0.25">
      <c r="B29" s="125" t="s">
        <v>171</v>
      </c>
      <c r="C29" s="126">
        <v>0.6036169109882823</v>
      </c>
      <c r="D29" s="127">
        <v>29830.296251109965</v>
      </c>
      <c r="E29" s="128">
        <v>4.9716378047725138</v>
      </c>
      <c r="F29" s="126">
        <v>0.58044457291142348</v>
      </c>
      <c r="G29" s="127">
        <v>22129.133308029817</v>
      </c>
      <c r="H29" s="128">
        <v>5.0443361009400229</v>
      </c>
      <c r="I29" s="126">
        <v>0.6172114683950618</v>
      </c>
      <c r="J29" s="127">
        <v>35699.516772262708</v>
      </c>
      <c r="K29" s="128">
        <v>4.905892615760779</v>
      </c>
    </row>
    <row r="30" spans="2:11" x14ac:dyDescent="0.25">
      <c r="B30" s="125" t="s">
        <v>172</v>
      </c>
      <c r="C30" s="126">
        <v>0.75290451419866333</v>
      </c>
      <c r="D30" s="127">
        <v>11824.224974149631</v>
      </c>
      <c r="E30" s="128">
        <v>3.7354774290066839</v>
      </c>
      <c r="F30" s="126">
        <v>0.78712754660524842</v>
      </c>
      <c r="G30" s="127">
        <v>9284.3979761504943</v>
      </c>
      <c r="H30" s="128">
        <v>3.5643622669737578</v>
      </c>
      <c r="I30" s="126">
        <v>0.74296515328008195</v>
      </c>
      <c r="J30" s="127">
        <v>13665.365604260303</v>
      </c>
      <c r="K30" s="128">
        <v>3.7851742335995899</v>
      </c>
    </row>
    <row r="31" spans="2:11" x14ac:dyDescent="0.25">
      <c r="B31" s="125" t="s">
        <v>173</v>
      </c>
      <c r="C31" s="126">
        <v>1</v>
      </c>
      <c r="D31" s="127">
        <v>2921.7126142118013</v>
      </c>
      <c r="E31" s="128">
        <v>2.5</v>
      </c>
      <c r="F31" s="126">
        <v>1</v>
      </c>
      <c r="G31" s="127">
        <v>1976.3925754764223</v>
      </c>
      <c r="H31" s="128">
        <v>2.5</v>
      </c>
      <c r="I31" s="126">
        <v>1</v>
      </c>
      <c r="J31" s="127">
        <v>3512.4751534626866</v>
      </c>
      <c r="K31" s="128">
        <v>2.4999999999999996</v>
      </c>
    </row>
    <row r="32" spans="2:11" x14ac:dyDescent="0.25">
      <c r="B32" s="129"/>
      <c r="C32" s="129"/>
      <c r="D32" s="129"/>
      <c r="E32" s="129"/>
      <c r="F32" s="130"/>
      <c r="G32" s="131"/>
      <c r="H32" s="132"/>
      <c r="I32" s="129"/>
      <c r="J32" s="129"/>
      <c r="K32" s="132"/>
    </row>
    <row r="33" spans="2:11" x14ac:dyDescent="0.25">
      <c r="B33" s="125"/>
      <c r="C33" s="126"/>
      <c r="D33" s="127"/>
      <c r="E33" s="133"/>
      <c r="F33" s="134"/>
      <c r="G33" s="134"/>
      <c r="H33" s="134"/>
      <c r="I33" s="134"/>
      <c r="J33" s="134"/>
      <c r="K33" s="134"/>
    </row>
    <row r="34" spans="2:11" x14ac:dyDescent="0.25">
      <c r="B34" s="125" t="s">
        <v>42</v>
      </c>
      <c r="C34" s="126"/>
      <c r="D34" s="127"/>
      <c r="E34" s="133"/>
      <c r="F34" s="134"/>
      <c r="G34" s="134"/>
      <c r="H34" s="134"/>
      <c r="I34" s="134"/>
      <c r="J34" s="134"/>
      <c r="K34" s="134"/>
    </row>
    <row r="35" spans="2:11" x14ac:dyDescent="0.25">
      <c r="B35" s="310" t="s">
        <v>176</v>
      </c>
      <c r="C35" s="311" t="s">
        <v>174</v>
      </c>
      <c r="D35" s="311"/>
      <c r="E35" s="311"/>
      <c r="F35" s="311"/>
      <c r="G35" s="311"/>
      <c r="H35" s="311"/>
      <c r="I35" s="311"/>
      <c r="J35" s="311"/>
      <c r="K35" s="311"/>
    </row>
    <row r="36" spans="2:11" x14ac:dyDescent="0.25">
      <c r="B36" s="310"/>
      <c r="C36" s="311"/>
      <c r="D36" s="311"/>
      <c r="E36" s="311"/>
      <c r="F36" s="311"/>
      <c r="G36" s="311"/>
      <c r="H36" s="311"/>
      <c r="I36" s="311"/>
      <c r="J36" s="311"/>
      <c r="K36" s="311"/>
    </row>
    <row r="38" spans="2:11" x14ac:dyDescent="0.25">
      <c r="B38" s="44" t="s">
        <v>39</v>
      </c>
    </row>
  </sheetData>
  <mergeCells count="6">
    <mergeCell ref="B35:B36"/>
    <mergeCell ref="C35:K36"/>
    <mergeCell ref="C3:E3"/>
    <mergeCell ref="F3:H3"/>
    <mergeCell ref="I3:K3"/>
    <mergeCell ref="B4:B7"/>
  </mergeCells>
  <pageMargins left="0.7" right="0.7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56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9.140625" style="23"/>
    <col min="2" max="2" width="12.85546875" style="23" bestFit="1" customWidth="1"/>
    <col min="3" max="11" width="8.5703125" style="23" customWidth="1"/>
    <col min="12" max="16384" width="9.140625" style="23"/>
  </cols>
  <sheetData>
    <row r="3" spans="2:12" x14ac:dyDescent="0.2">
      <c r="H3" s="21"/>
      <c r="I3" s="21"/>
      <c r="K3" s="49" t="s">
        <v>200</v>
      </c>
      <c r="L3" s="49"/>
    </row>
    <row r="4" spans="2:12" ht="9" customHeight="1" x14ac:dyDescent="0.2"/>
    <row r="8" spans="2:12" x14ac:dyDescent="0.2">
      <c r="B8" s="135">
        <v>1.06</v>
      </c>
      <c r="C8" s="322" t="s">
        <v>107</v>
      </c>
      <c r="D8" s="322"/>
      <c r="E8" s="322"/>
      <c r="F8" s="322"/>
      <c r="G8" s="322"/>
      <c r="H8" s="322"/>
      <c r="I8" s="322"/>
      <c r="J8" s="322"/>
      <c r="K8" s="322"/>
    </row>
    <row r="10" spans="2:12" x14ac:dyDescent="0.2">
      <c r="B10" s="320" t="s">
        <v>106</v>
      </c>
      <c r="C10" s="313" t="s">
        <v>105</v>
      </c>
      <c r="D10" s="313"/>
      <c r="E10" s="313"/>
      <c r="F10" s="313" t="s">
        <v>12</v>
      </c>
      <c r="G10" s="313"/>
      <c r="H10" s="313"/>
      <c r="I10" s="313" t="s">
        <v>103</v>
      </c>
      <c r="J10" s="313"/>
      <c r="K10" s="313"/>
    </row>
    <row r="11" spans="2:12" x14ac:dyDescent="0.2">
      <c r="B11" s="321"/>
      <c r="C11" s="136" t="s">
        <v>1</v>
      </c>
      <c r="D11" s="136" t="s">
        <v>2</v>
      </c>
      <c r="E11" s="136" t="s">
        <v>3</v>
      </c>
      <c r="F11" s="136" t="s">
        <v>1</v>
      </c>
      <c r="G11" s="136" t="s">
        <v>2</v>
      </c>
      <c r="H11" s="136" t="s">
        <v>3</v>
      </c>
      <c r="I11" s="136" t="s">
        <v>1</v>
      </c>
      <c r="J11" s="136" t="s">
        <v>2</v>
      </c>
      <c r="K11" s="136" t="s">
        <v>3</v>
      </c>
      <c r="L11" s="137"/>
    </row>
    <row r="12" spans="2:12" ht="18" customHeight="1" x14ac:dyDescent="0.2">
      <c r="B12" s="138"/>
      <c r="C12" s="99"/>
      <c r="D12" s="99"/>
      <c r="E12" s="99"/>
      <c r="F12" s="99"/>
      <c r="G12" s="99"/>
      <c r="H12" s="99"/>
      <c r="I12" s="99"/>
      <c r="J12" s="99"/>
      <c r="K12" s="99"/>
      <c r="L12" s="137"/>
    </row>
    <row r="13" spans="2:12" ht="18" customHeight="1" x14ac:dyDescent="0.2">
      <c r="B13" s="139" t="s">
        <v>1</v>
      </c>
      <c r="C13" s="140">
        <f>SUM(C15:C36)</f>
        <v>55036.000008243223</v>
      </c>
      <c r="D13" s="140">
        <f t="shared" ref="D13:K13" si="0">SUM(D15:D36)</f>
        <v>27218.128474083718</v>
      </c>
      <c r="E13" s="140">
        <f t="shared" si="0"/>
        <v>27817.87153415869</v>
      </c>
      <c r="F13" s="140">
        <f t="shared" si="0"/>
        <v>30979.197063679007</v>
      </c>
      <c r="G13" s="140">
        <f t="shared" si="0"/>
        <v>14908.193651233907</v>
      </c>
      <c r="H13" s="140">
        <f t="shared" si="0"/>
        <v>16071.003412444892</v>
      </c>
      <c r="I13" s="140">
        <f t="shared" si="0"/>
        <v>24056.802944563107</v>
      </c>
      <c r="J13" s="140">
        <f t="shared" si="0"/>
        <v>12309.934822848996</v>
      </c>
      <c r="K13" s="140">
        <f t="shared" si="0"/>
        <v>11746.868121712969</v>
      </c>
      <c r="L13" s="137"/>
    </row>
    <row r="14" spans="2:12" ht="18" customHeight="1" x14ac:dyDescent="0.2">
      <c r="B14" s="139"/>
      <c r="C14" s="140"/>
      <c r="D14" s="140"/>
      <c r="E14" s="140"/>
      <c r="F14" s="140"/>
      <c r="G14" s="140"/>
      <c r="H14" s="140"/>
      <c r="I14" s="140"/>
      <c r="J14" s="140"/>
      <c r="K14" s="140"/>
      <c r="L14" s="137"/>
    </row>
    <row r="15" spans="2:12" ht="18" customHeight="1" x14ac:dyDescent="0.2">
      <c r="B15" s="23" t="s">
        <v>104</v>
      </c>
      <c r="C15" s="141">
        <v>781.53137137299552</v>
      </c>
      <c r="D15" s="141">
        <v>386.51013742999879</v>
      </c>
      <c r="E15" s="141">
        <v>395.02123394299866</v>
      </c>
      <c r="F15" s="141">
        <v>485.78401771399882</v>
      </c>
      <c r="G15" s="141">
        <v>253.65847786800003</v>
      </c>
      <c r="H15" s="141">
        <v>232.12553984599998</v>
      </c>
      <c r="I15" s="141">
        <v>295.74735365899863</v>
      </c>
      <c r="J15" s="141">
        <v>132.85165956199992</v>
      </c>
      <c r="K15" s="141">
        <v>162.89569409700005</v>
      </c>
    </row>
    <row r="16" spans="2:12" ht="18" customHeight="1" x14ac:dyDescent="0.2">
      <c r="B16" s="142" t="s">
        <v>119</v>
      </c>
      <c r="C16" s="141">
        <v>2928.1408668711647</v>
      </c>
      <c r="D16" s="141">
        <v>1532.4395356939854</v>
      </c>
      <c r="E16" s="141">
        <v>1395.7013311769865</v>
      </c>
      <c r="F16" s="141">
        <v>2112.6552824449795</v>
      </c>
      <c r="G16" s="141">
        <v>1079.0483984189948</v>
      </c>
      <c r="H16" s="141">
        <v>1033.6068840259945</v>
      </c>
      <c r="I16" s="141">
        <v>815.48558442599438</v>
      </c>
      <c r="J16" s="141">
        <v>453.39113727499699</v>
      </c>
      <c r="K16" s="141">
        <v>362.09444715099801</v>
      </c>
    </row>
    <row r="17" spans="2:11" ht="18" customHeight="1" x14ac:dyDescent="0.2">
      <c r="B17" s="142" t="s">
        <v>86</v>
      </c>
      <c r="C17" s="141">
        <v>3246.3712404652397</v>
      </c>
      <c r="D17" s="141">
        <v>1572.897148489986</v>
      </c>
      <c r="E17" s="141">
        <v>1673.474091974985</v>
      </c>
      <c r="F17" s="141">
        <v>2536.2752391990448</v>
      </c>
      <c r="G17" s="141">
        <v>1227.046962638989</v>
      </c>
      <c r="H17" s="141">
        <v>1309.2282765599887</v>
      </c>
      <c r="I17" s="141">
        <v>710.09600126599526</v>
      </c>
      <c r="J17" s="141">
        <v>345.85018585099823</v>
      </c>
      <c r="K17" s="141">
        <v>364.24581541499799</v>
      </c>
    </row>
    <row r="18" spans="2:11" ht="18" customHeight="1" x14ac:dyDescent="0.2">
      <c r="B18" s="142" t="s">
        <v>87</v>
      </c>
      <c r="C18" s="141">
        <v>3012.2270005491473</v>
      </c>
      <c r="D18" s="141">
        <v>1586.1673043619849</v>
      </c>
      <c r="E18" s="141">
        <v>1426.0596961869874</v>
      </c>
      <c r="F18" s="141">
        <v>2535.5429991530314</v>
      </c>
      <c r="G18" s="141">
        <v>1330.5054148299873</v>
      </c>
      <c r="H18" s="141">
        <v>1205.037584322989</v>
      </c>
      <c r="I18" s="141">
        <v>476.68400139599703</v>
      </c>
      <c r="J18" s="141">
        <v>255.66188953199946</v>
      </c>
      <c r="K18" s="141">
        <v>221.02211186399984</v>
      </c>
    </row>
    <row r="19" spans="2:11" ht="18" customHeight="1" x14ac:dyDescent="0.2">
      <c r="B19" s="142" t="s">
        <v>72</v>
      </c>
      <c r="C19" s="141">
        <v>2823.3716337140927</v>
      </c>
      <c r="D19" s="141">
        <v>1430.9178230469881</v>
      </c>
      <c r="E19" s="141">
        <v>1392.4538106669879</v>
      </c>
      <c r="F19" s="141">
        <v>2482.8974430480139</v>
      </c>
      <c r="G19" s="141">
        <v>1250.0756536549898</v>
      </c>
      <c r="H19" s="141">
        <v>1232.8217893929893</v>
      </c>
      <c r="I19" s="141">
        <v>340.47419066599861</v>
      </c>
      <c r="J19" s="141">
        <v>180.84216939199996</v>
      </c>
      <c r="K19" s="141">
        <v>159.63202127399992</v>
      </c>
    </row>
    <row r="20" spans="2:11" ht="18" customHeight="1" x14ac:dyDescent="0.2">
      <c r="B20" s="142" t="s">
        <v>74</v>
      </c>
      <c r="C20" s="141">
        <v>2934.1936686141544</v>
      </c>
      <c r="D20" s="141">
        <v>1390.2641986259887</v>
      </c>
      <c r="E20" s="141">
        <v>1543.9294699879863</v>
      </c>
      <c r="F20" s="141">
        <v>1919.3184033539837</v>
      </c>
      <c r="G20" s="141">
        <v>939.33701662299563</v>
      </c>
      <c r="H20" s="141">
        <v>979.98138673099527</v>
      </c>
      <c r="I20" s="141">
        <v>1014.8752652599936</v>
      </c>
      <c r="J20" s="141">
        <v>450.92718200299743</v>
      </c>
      <c r="K20" s="141">
        <v>563.94808325699728</v>
      </c>
    </row>
    <row r="21" spans="2:11" ht="18" customHeight="1" x14ac:dyDescent="0.2">
      <c r="B21" s="142"/>
      <c r="C21" s="141"/>
      <c r="D21" s="141"/>
      <c r="E21" s="141"/>
      <c r="F21" s="141"/>
      <c r="G21" s="141"/>
      <c r="H21" s="141"/>
      <c r="I21" s="141"/>
      <c r="J21" s="141"/>
      <c r="K21" s="141"/>
    </row>
    <row r="22" spans="2:11" ht="18" customHeight="1" x14ac:dyDescent="0.2">
      <c r="B22" s="142" t="s">
        <v>75</v>
      </c>
      <c r="C22" s="141">
        <v>4989.8192577872869</v>
      </c>
      <c r="D22" s="141">
        <v>2419.4462383370706</v>
      </c>
      <c r="E22" s="141">
        <v>2570.3730194501054</v>
      </c>
      <c r="F22" s="141">
        <v>1788.5697677069822</v>
      </c>
      <c r="G22" s="141">
        <v>872.05654862899587</v>
      </c>
      <c r="H22" s="141">
        <v>916.51321907799547</v>
      </c>
      <c r="I22" s="141">
        <v>3201.2494900802553</v>
      </c>
      <c r="J22" s="141">
        <v>1547.3896897079881</v>
      </c>
      <c r="K22" s="141">
        <v>1653.859800371994</v>
      </c>
    </row>
    <row r="23" spans="2:11" ht="18" customHeight="1" x14ac:dyDescent="0.2">
      <c r="B23" s="142" t="s">
        <v>76</v>
      </c>
      <c r="C23" s="141">
        <v>5861.6208425810437</v>
      </c>
      <c r="D23" s="141">
        <v>2927.6968240582096</v>
      </c>
      <c r="E23" s="141">
        <v>2933.9240185232061</v>
      </c>
      <c r="F23" s="141">
        <v>1769.4615521309838</v>
      </c>
      <c r="G23" s="141">
        <v>823.79465958099638</v>
      </c>
      <c r="H23" s="141">
        <v>945.66689254999517</v>
      </c>
      <c r="I23" s="141">
        <v>4092.1592904502309</v>
      </c>
      <c r="J23" s="141">
        <v>2103.9021644770164</v>
      </c>
      <c r="K23" s="141">
        <v>1988.2571259730146</v>
      </c>
    </row>
    <row r="24" spans="2:11" ht="18" customHeight="1" x14ac:dyDescent="0.2">
      <c r="B24" s="142" t="s">
        <v>77</v>
      </c>
      <c r="C24" s="141">
        <v>6322.4825903870678</v>
      </c>
      <c r="D24" s="141">
        <v>3131.5977010442521</v>
      </c>
      <c r="E24" s="141">
        <v>3190.8848893432455</v>
      </c>
      <c r="F24" s="141">
        <v>2320.8687772619937</v>
      </c>
      <c r="G24" s="141">
        <v>1014.0686733259953</v>
      </c>
      <c r="H24" s="141">
        <v>1306.8001039359874</v>
      </c>
      <c r="I24" s="141">
        <v>4001.6138131252715</v>
      </c>
      <c r="J24" s="141">
        <v>2117.5290277180111</v>
      </c>
      <c r="K24" s="141">
        <v>1884.0847854070005</v>
      </c>
    </row>
    <row r="25" spans="2:11" ht="18" customHeight="1" x14ac:dyDescent="0.2">
      <c r="B25" s="142" t="s">
        <v>78</v>
      </c>
      <c r="C25" s="141">
        <v>5966.9538028462421</v>
      </c>
      <c r="D25" s="141">
        <v>3056.7758575122275</v>
      </c>
      <c r="E25" s="141">
        <v>2910.1779453341692</v>
      </c>
      <c r="F25" s="141">
        <v>2544.970680650044</v>
      </c>
      <c r="G25" s="141">
        <v>1196.8393445969887</v>
      </c>
      <c r="H25" s="141">
        <v>1348.1313360529887</v>
      </c>
      <c r="I25" s="141">
        <v>3421.9831221962859</v>
      </c>
      <c r="J25" s="141">
        <v>1859.9365129150053</v>
      </c>
      <c r="K25" s="141">
        <v>1562.0466092809854</v>
      </c>
    </row>
    <row r="26" spans="2:11" ht="18" customHeight="1" x14ac:dyDescent="0.2">
      <c r="B26" s="142" t="s">
        <v>79</v>
      </c>
      <c r="C26" s="141">
        <v>5015.6781803153845</v>
      </c>
      <c r="D26" s="141">
        <v>2463.8555123530555</v>
      </c>
      <c r="E26" s="141">
        <v>2551.8226679620739</v>
      </c>
      <c r="F26" s="141">
        <v>2476.973552992024</v>
      </c>
      <c r="G26" s="141">
        <v>1176.8433220959894</v>
      </c>
      <c r="H26" s="141">
        <v>1300.1302308959894</v>
      </c>
      <c r="I26" s="141">
        <v>2538.7046273231058</v>
      </c>
      <c r="J26" s="141">
        <v>1287.0121902569895</v>
      </c>
      <c r="K26" s="141">
        <v>1251.6924370659892</v>
      </c>
    </row>
    <row r="27" spans="2:11" ht="18" customHeight="1" x14ac:dyDescent="0.2">
      <c r="B27" s="142"/>
      <c r="C27" s="141"/>
      <c r="D27" s="141"/>
      <c r="E27" s="141"/>
      <c r="F27" s="141"/>
      <c r="G27" s="141"/>
      <c r="H27" s="141"/>
      <c r="I27" s="141"/>
      <c r="J27" s="141"/>
      <c r="K27" s="141"/>
    </row>
    <row r="28" spans="2:11" ht="18" customHeight="1" x14ac:dyDescent="0.2">
      <c r="B28" s="142" t="s">
        <v>88</v>
      </c>
      <c r="C28" s="141">
        <v>3784.226423346362</v>
      </c>
      <c r="D28" s="141">
        <v>1801.3652040519848</v>
      </c>
      <c r="E28" s="141">
        <v>1982.8612192939815</v>
      </c>
      <c r="F28" s="141">
        <v>2152.1756451039596</v>
      </c>
      <c r="G28" s="141">
        <v>1003.6036085549954</v>
      </c>
      <c r="H28" s="141">
        <v>1148.572036548991</v>
      </c>
      <c r="I28" s="141">
        <v>1632.050778241985</v>
      </c>
      <c r="J28" s="141">
        <v>797.76159549699491</v>
      </c>
      <c r="K28" s="141">
        <v>834.28918274499551</v>
      </c>
    </row>
    <row r="29" spans="2:11" ht="18" customHeight="1" x14ac:dyDescent="0.2">
      <c r="B29" s="142" t="s">
        <v>89</v>
      </c>
      <c r="C29" s="141">
        <v>2657.4074916720724</v>
      </c>
      <c r="D29" s="141">
        <v>1256.6480183249887</v>
      </c>
      <c r="E29" s="141">
        <v>1400.759473346988</v>
      </c>
      <c r="F29" s="141">
        <v>1859.8335290049827</v>
      </c>
      <c r="G29" s="141">
        <v>860.84325104299649</v>
      </c>
      <c r="H29" s="141">
        <v>998.99027796199584</v>
      </c>
      <c r="I29" s="141">
        <v>797.57396266699561</v>
      </c>
      <c r="J29" s="141">
        <v>395.80476728199801</v>
      </c>
      <c r="K29" s="141">
        <v>401.769195384998</v>
      </c>
    </row>
    <row r="30" spans="2:11" ht="18" customHeight="1" x14ac:dyDescent="0.2">
      <c r="B30" s="142" t="s">
        <v>90</v>
      </c>
      <c r="C30" s="141">
        <v>1726.6419044589848</v>
      </c>
      <c r="D30" s="141">
        <v>889.04204946999585</v>
      </c>
      <c r="E30" s="141">
        <v>837.59985498899687</v>
      </c>
      <c r="F30" s="141">
        <v>1335.368686465989</v>
      </c>
      <c r="G30" s="141">
        <v>671.29867884799762</v>
      </c>
      <c r="H30" s="141">
        <v>664.07000761799793</v>
      </c>
      <c r="I30" s="141">
        <v>391.27321799299841</v>
      </c>
      <c r="J30" s="141">
        <v>217.74337062200001</v>
      </c>
      <c r="K30" s="141">
        <v>173.52984737099996</v>
      </c>
    </row>
    <row r="31" spans="2:11" ht="18" customHeight="1" x14ac:dyDescent="0.2">
      <c r="B31" s="143" t="s">
        <v>91</v>
      </c>
      <c r="C31" s="141">
        <v>1075.8270053679953</v>
      </c>
      <c r="D31" s="141">
        <v>547.5882798159987</v>
      </c>
      <c r="E31" s="141">
        <v>528.23872555199796</v>
      </c>
      <c r="F31" s="141">
        <v>913.43634027099642</v>
      </c>
      <c r="G31" s="141">
        <v>463.93901028999818</v>
      </c>
      <c r="H31" s="141">
        <v>449.49732998099796</v>
      </c>
      <c r="I31" s="141">
        <v>162.39066509699995</v>
      </c>
      <c r="J31" s="141">
        <v>83.649269525999941</v>
      </c>
      <c r="K31" s="141">
        <v>78.741395570999956</v>
      </c>
    </row>
    <row r="32" spans="2:11" ht="18" customHeight="1" x14ac:dyDescent="0.2">
      <c r="B32" s="143" t="s">
        <v>81</v>
      </c>
      <c r="C32" s="141">
        <v>732.41852328199786</v>
      </c>
      <c r="D32" s="141">
        <v>337.97632454399917</v>
      </c>
      <c r="E32" s="141">
        <v>394.44219873799875</v>
      </c>
      <c r="F32" s="141">
        <v>667.11503706399822</v>
      </c>
      <c r="G32" s="141">
        <v>305.34820847599934</v>
      </c>
      <c r="H32" s="141">
        <v>361.76682858799904</v>
      </c>
      <c r="I32" s="141">
        <v>65.303486217999961</v>
      </c>
      <c r="J32" s="141">
        <v>32.628116068000011</v>
      </c>
      <c r="K32" s="141">
        <v>32.675370150000006</v>
      </c>
    </row>
    <row r="33" spans="2:11" ht="18" customHeight="1" x14ac:dyDescent="0.2">
      <c r="B33" s="143"/>
      <c r="C33" s="141"/>
      <c r="D33" s="141"/>
      <c r="E33" s="141"/>
      <c r="F33" s="141"/>
      <c r="G33" s="141"/>
      <c r="H33" s="141"/>
      <c r="I33" s="141"/>
      <c r="J33" s="141"/>
      <c r="K33" s="141"/>
    </row>
    <row r="34" spans="2:11" ht="18" customHeight="1" x14ac:dyDescent="0.2">
      <c r="B34" s="143" t="s">
        <v>82</v>
      </c>
      <c r="C34" s="141">
        <v>534.00672166799802</v>
      </c>
      <c r="D34" s="141">
        <v>250.0507054550001</v>
      </c>
      <c r="E34" s="141">
        <v>283.95601621299937</v>
      </c>
      <c r="F34" s="141">
        <v>485.98072468999749</v>
      </c>
      <c r="G34" s="141">
        <v>226.53012249500009</v>
      </c>
      <c r="H34" s="141">
        <v>259.4506021950001</v>
      </c>
      <c r="I34" s="141">
        <v>48.025996977999981</v>
      </c>
      <c r="J34" s="141">
        <v>23.520582960000006</v>
      </c>
      <c r="K34" s="141">
        <v>24.50541401800001</v>
      </c>
    </row>
    <row r="35" spans="2:11" ht="18" customHeight="1" x14ac:dyDescent="0.2">
      <c r="B35" s="143" t="s">
        <v>83</v>
      </c>
      <c r="C35" s="141">
        <v>365.37840989599903</v>
      </c>
      <c r="D35" s="141">
        <v>148.13220923499986</v>
      </c>
      <c r="E35" s="141">
        <v>217.24620066100007</v>
      </c>
      <c r="F35" s="141">
        <v>334.71823928999908</v>
      </c>
      <c r="G35" s="141">
        <v>131.76432455599982</v>
      </c>
      <c r="H35" s="141">
        <v>202.95391473400008</v>
      </c>
      <c r="I35" s="141">
        <v>30.660170606000008</v>
      </c>
      <c r="J35" s="141">
        <v>16.367884679000003</v>
      </c>
      <c r="K35" s="141">
        <v>14.292285927000002</v>
      </c>
    </row>
    <row r="36" spans="2:11" ht="18" customHeight="1" x14ac:dyDescent="0.2">
      <c r="B36" s="144" t="s">
        <v>84</v>
      </c>
      <c r="C36" s="47">
        <v>277.70307304799951</v>
      </c>
      <c r="D36" s="47">
        <v>88.757402232999908</v>
      </c>
      <c r="E36" s="47">
        <v>188.94567081500006</v>
      </c>
      <c r="F36" s="47">
        <v>257.25114613400007</v>
      </c>
      <c r="G36" s="47">
        <v>81.591974707999967</v>
      </c>
      <c r="H36" s="47">
        <v>175.65917142600006</v>
      </c>
      <c r="I36" s="47">
        <v>20.451926914000005</v>
      </c>
      <c r="J36" s="47">
        <v>7.1654275250000001</v>
      </c>
      <c r="K36" s="47">
        <v>13.286499388999999</v>
      </c>
    </row>
    <row r="38" spans="2:11" x14ac:dyDescent="0.2">
      <c r="B38" s="44" t="s">
        <v>39</v>
      </c>
    </row>
    <row r="45" spans="2:11" x14ac:dyDescent="0.2"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56" spans="2:12" s="20" customFormat="1" ht="12.75" customHeight="1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5">
    <mergeCell ref="C10:E10"/>
    <mergeCell ref="B10:B11"/>
    <mergeCell ref="C8:K8"/>
    <mergeCell ref="F10:H10"/>
    <mergeCell ref="I10:K10"/>
  </mergeCells>
  <pageMargins left="0.7" right="0.7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4274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</xdr:col>
                <xdr:colOff>228600</xdr:colOff>
                <xdr:row>3</xdr:row>
                <xdr:rowOff>47625</xdr:rowOff>
              </to>
            </anchor>
          </objectPr>
        </oleObject>
      </mc:Choice>
      <mc:Fallback>
        <oleObject progId="MSPhotoEd.3" shapeId="54274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54"/>
  <sheetViews>
    <sheetView topLeftCell="A4" zoomScaleNormal="100" zoomScaleSheetLayoutView="100" workbookViewId="0">
      <selection activeCell="M47" sqref="M47"/>
    </sheetView>
  </sheetViews>
  <sheetFormatPr defaultRowHeight="12.75" x14ac:dyDescent="0.2"/>
  <cols>
    <col min="1" max="1" width="9.140625" style="23"/>
    <col min="2" max="2" width="11.42578125" style="23" customWidth="1"/>
    <col min="3" max="3" width="12.140625" style="23" bestFit="1" customWidth="1"/>
    <col min="4" max="4" width="10.42578125" style="23" bestFit="1" customWidth="1"/>
    <col min="5" max="5" width="9.85546875" style="23" bestFit="1" customWidth="1"/>
    <col min="6" max="6" width="11.28515625" style="23" bestFit="1" customWidth="1"/>
    <col min="7" max="7" width="9.85546875" style="23" bestFit="1" customWidth="1"/>
    <col min="8" max="8" width="11.85546875" style="23" bestFit="1" customWidth="1"/>
    <col min="9" max="9" width="9.85546875" style="23" bestFit="1" customWidth="1"/>
    <col min="10" max="16384" width="9.140625" style="23"/>
  </cols>
  <sheetData>
    <row r="1" spans="2:12" s="20" customFormat="1" ht="15" x14ac:dyDescent="0.25"/>
    <row r="2" spans="2:12" s="20" customFormat="1" ht="15" x14ac:dyDescent="0.25"/>
    <row r="3" spans="2:12" s="20" customFormat="1" ht="15" x14ac:dyDescent="0.25">
      <c r="H3" s="21"/>
      <c r="I3" s="21"/>
      <c r="J3" s="22" t="s">
        <v>118</v>
      </c>
      <c r="K3" s="23"/>
      <c r="L3" s="22"/>
    </row>
    <row r="4" spans="2:12" s="20" customFormat="1" ht="9" customHeight="1" x14ac:dyDescent="0.25"/>
    <row r="7" spans="2:12" ht="15" customHeight="1" x14ac:dyDescent="0.25">
      <c r="B7" s="72" t="s">
        <v>129</v>
      </c>
      <c r="C7" s="323" t="s">
        <v>112</v>
      </c>
      <c r="D7" s="323"/>
      <c r="E7" s="323"/>
      <c r="F7" s="323"/>
      <c r="G7" s="323"/>
      <c r="H7" s="323"/>
      <c r="I7" s="323"/>
      <c r="J7" s="323"/>
    </row>
    <row r="8" spans="2:12" x14ac:dyDescent="0.2">
      <c r="C8" s="145"/>
      <c r="D8" s="324"/>
      <c r="E8" s="324"/>
      <c r="F8" s="324"/>
      <c r="G8" s="324"/>
      <c r="H8" s="324"/>
      <c r="I8" s="324"/>
    </row>
    <row r="9" spans="2:12" x14ac:dyDescent="0.2">
      <c r="C9" s="32"/>
      <c r="D9" s="32"/>
      <c r="E9" s="32"/>
      <c r="F9" s="32"/>
      <c r="G9" s="32"/>
      <c r="H9" s="32"/>
      <c r="I9" s="32"/>
    </row>
    <row r="10" spans="2:12" x14ac:dyDescent="0.2">
      <c r="C10" s="29"/>
      <c r="D10" s="324"/>
      <c r="E10" s="324"/>
      <c r="F10" s="324"/>
      <c r="G10" s="324"/>
      <c r="H10" s="324"/>
      <c r="I10" s="324"/>
    </row>
    <row r="11" spans="2:12" x14ac:dyDescent="0.2">
      <c r="C11" s="29"/>
      <c r="D11" s="55"/>
      <c r="E11" s="55"/>
      <c r="F11" s="55"/>
      <c r="G11" s="55"/>
      <c r="H11" s="55"/>
      <c r="I11" s="55"/>
    </row>
    <row r="12" spans="2:12" x14ac:dyDescent="0.2">
      <c r="C12" s="32"/>
      <c r="D12" s="32"/>
      <c r="E12" s="32"/>
      <c r="F12" s="32"/>
      <c r="G12" s="32"/>
      <c r="H12" s="32"/>
      <c r="I12" s="32"/>
    </row>
    <row r="13" spans="2:12" x14ac:dyDescent="0.2">
      <c r="C13" s="29"/>
      <c r="D13" s="30"/>
      <c r="E13" s="146"/>
      <c r="F13" s="30"/>
      <c r="G13" s="146"/>
      <c r="H13" s="30"/>
      <c r="I13" s="146"/>
    </row>
    <row r="14" spans="2:12" x14ac:dyDescent="0.2">
      <c r="C14" s="32"/>
      <c r="D14" s="33"/>
      <c r="E14" s="48"/>
      <c r="F14" s="33"/>
      <c r="G14" s="48"/>
      <c r="H14" s="33"/>
      <c r="I14" s="48"/>
    </row>
    <row r="15" spans="2:12" x14ac:dyDescent="0.2">
      <c r="C15" s="32"/>
      <c r="D15" s="35"/>
      <c r="E15" s="43"/>
      <c r="F15" s="33"/>
      <c r="G15" s="34"/>
      <c r="H15" s="33"/>
      <c r="I15" s="34"/>
    </row>
    <row r="16" spans="2:12" x14ac:dyDescent="0.2">
      <c r="C16" s="32"/>
      <c r="D16" s="35"/>
      <c r="E16" s="43"/>
      <c r="F16" s="33"/>
      <c r="G16" s="34"/>
      <c r="H16" s="33"/>
      <c r="I16" s="34"/>
    </row>
    <row r="17" spans="3:9" x14ac:dyDescent="0.2">
      <c r="C17" s="32"/>
      <c r="D17" s="35"/>
      <c r="E17" s="43"/>
      <c r="F17" s="33"/>
      <c r="G17" s="34"/>
      <c r="H17" s="33"/>
      <c r="I17" s="34"/>
    </row>
    <row r="18" spans="3:9" x14ac:dyDescent="0.2">
      <c r="C18" s="32"/>
      <c r="D18" s="35"/>
      <c r="E18" s="43"/>
      <c r="F18" s="33"/>
      <c r="G18" s="34"/>
      <c r="H18" s="33"/>
      <c r="I18" s="34"/>
    </row>
    <row r="19" spans="3:9" x14ac:dyDescent="0.2">
      <c r="C19" s="32"/>
      <c r="D19" s="35"/>
      <c r="E19" s="43"/>
      <c r="F19" s="33"/>
      <c r="G19" s="34"/>
      <c r="H19" s="33"/>
      <c r="I19" s="34"/>
    </row>
    <row r="20" spans="3:9" ht="15" customHeight="1" x14ac:dyDescent="0.2">
      <c r="C20" s="42"/>
      <c r="D20" s="33"/>
      <c r="E20" s="34"/>
      <c r="F20" s="33"/>
      <c r="G20" s="34"/>
      <c r="H20" s="33"/>
      <c r="I20" s="34"/>
    </row>
    <row r="21" spans="3:9" x14ac:dyDescent="0.2">
      <c r="C21" s="51"/>
      <c r="D21" s="51"/>
      <c r="E21" s="51"/>
      <c r="F21" s="51"/>
      <c r="G21" s="51"/>
      <c r="H21" s="51"/>
      <c r="I21" s="51"/>
    </row>
    <row r="22" spans="3:9" x14ac:dyDescent="0.2">
      <c r="C22" s="51"/>
      <c r="D22" s="51"/>
      <c r="E22" s="51"/>
      <c r="F22" s="51"/>
      <c r="G22" s="51"/>
      <c r="H22" s="51"/>
      <c r="I22" s="51"/>
    </row>
    <row r="23" spans="3:9" x14ac:dyDescent="0.2">
      <c r="C23" s="51"/>
      <c r="D23" s="51"/>
      <c r="E23" s="51"/>
      <c r="F23" s="51"/>
      <c r="G23" s="51"/>
      <c r="H23" s="51"/>
      <c r="I23" s="51"/>
    </row>
    <row r="24" spans="3:9" x14ac:dyDescent="0.2">
      <c r="C24" s="51"/>
      <c r="D24" s="51"/>
      <c r="E24" s="51"/>
      <c r="F24" s="51"/>
      <c r="G24" s="51"/>
      <c r="H24" s="51"/>
      <c r="I24" s="51"/>
    </row>
    <row r="25" spans="3:9" x14ac:dyDescent="0.2">
      <c r="C25" s="51"/>
      <c r="D25" s="51"/>
      <c r="E25" s="51"/>
      <c r="F25" s="51"/>
      <c r="G25" s="51"/>
      <c r="H25" s="51"/>
      <c r="I25" s="51"/>
    </row>
    <row r="26" spans="3:9" x14ac:dyDescent="0.2">
      <c r="C26" s="145"/>
      <c r="D26" s="324"/>
      <c r="E26" s="324"/>
      <c r="F26" s="324"/>
      <c r="G26" s="324"/>
      <c r="H26" s="324"/>
      <c r="I26" s="324"/>
    </row>
    <row r="27" spans="3:9" x14ac:dyDescent="0.2">
      <c r="C27" s="32"/>
      <c r="D27" s="32"/>
      <c r="E27" s="32"/>
      <c r="F27" s="32"/>
      <c r="G27" s="32"/>
      <c r="H27" s="32"/>
      <c r="I27" s="32"/>
    </row>
    <row r="28" spans="3:9" x14ac:dyDescent="0.2">
      <c r="C28" s="29"/>
      <c r="D28" s="324"/>
      <c r="E28" s="324"/>
      <c r="F28" s="324"/>
      <c r="G28" s="324"/>
      <c r="H28" s="324"/>
      <c r="I28" s="324"/>
    </row>
    <row r="29" spans="3:9" x14ac:dyDescent="0.2">
      <c r="C29" s="29"/>
      <c r="D29" s="55"/>
      <c r="E29" s="55"/>
      <c r="F29" s="55"/>
      <c r="G29" s="55"/>
      <c r="H29" s="55"/>
      <c r="I29" s="55"/>
    </row>
    <row r="30" spans="3:9" x14ac:dyDescent="0.2">
      <c r="C30" s="32"/>
      <c r="D30" s="32"/>
      <c r="E30" s="32"/>
      <c r="F30" s="32"/>
      <c r="G30" s="32"/>
      <c r="H30" s="32"/>
      <c r="I30" s="32"/>
    </row>
    <row r="31" spans="3:9" x14ac:dyDescent="0.2">
      <c r="C31" s="29"/>
      <c r="D31" s="30"/>
      <c r="E31" s="146"/>
      <c r="F31" s="30"/>
      <c r="G31" s="146"/>
      <c r="H31" s="30"/>
      <c r="I31" s="146"/>
    </row>
    <row r="32" spans="3:9" x14ac:dyDescent="0.2">
      <c r="C32" s="32"/>
      <c r="D32" s="33"/>
      <c r="E32" s="48"/>
      <c r="F32" s="33"/>
      <c r="G32" s="48"/>
      <c r="H32" s="33"/>
      <c r="I32" s="48"/>
    </row>
    <row r="33" spans="3:9" x14ac:dyDescent="0.2">
      <c r="C33" s="32"/>
      <c r="D33" s="35"/>
      <c r="E33" s="43"/>
      <c r="F33" s="33"/>
      <c r="G33" s="34"/>
      <c r="H33" s="33"/>
      <c r="I33" s="34"/>
    </row>
    <row r="34" spans="3:9" x14ac:dyDescent="0.2">
      <c r="C34" s="32"/>
      <c r="D34" s="35"/>
      <c r="E34" s="43"/>
      <c r="F34" s="33"/>
      <c r="G34" s="34"/>
      <c r="H34" s="33"/>
      <c r="I34" s="34"/>
    </row>
    <row r="35" spans="3:9" x14ac:dyDescent="0.2">
      <c r="C35" s="32"/>
      <c r="D35" s="35"/>
      <c r="E35" s="43"/>
      <c r="F35" s="33"/>
      <c r="G35" s="34"/>
      <c r="H35" s="33"/>
      <c r="I35" s="34"/>
    </row>
    <row r="36" spans="3:9" x14ac:dyDescent="0.2">
      <c r="C36" s="32"/>
      <c r="D36" s="35"/>
      <c r="E36" s="43"/>
      <c r="F36" s="33"/>
      <c r="G36" s="34"/>
      <c r="H36" s="33"/>
      <c r="I36" s="34"/>
    </row>
    <row r="37" spans="3:9" x14ac:dyDescent="0.2">
      <c r="C37" s="32"/>
      <c r="D37" s="35"/>
      <c r="E37" s="43"/>
      <c r="F37" s="33"/>
      <c r="G37" s="34"/>
      <c r="H37" s="33"/>
      <c r="I37" s="34"/>
    </row>
    <row r="38" spans="3:9" ht="15" customHeight="1" x14ac:dyDescent="0.2">
      <c r="C38" s="42"/>
      <c r="D38" s="33"/>
      <c r="E38" s="43"/>
      <c r="F38" s="33"/>
      <c r="G38" s="34"/>
      <c r="H38" s="33"/>
      <c r="I38" s="34"/>
    </row>
    <row r="39" spans="3:9" x14ac:dyDescent="0.2">
      <c r="C39" s="51"/>
      <c r="D39" s="51"/>
      <c r="E39" s="51"/>
      <c r="F39" s="51"/>
      <c r="G39" s="51"/>
      <c r="H39" s="51"/>
      <c r="I39" s="51"/>
    </row>
    <row r="51" spans="2:12" x14ac:dyDescent="0.2">
      <c r="C51" s="44" t="s">
        <v>39</v>
      </c>
    </row>
    <row r="53" spans="2:12" s="20" customFormat="1" ht="12.75" customHeight="1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2:12" x14ac:dyDescent="0.2">
      <c r="B54" s="92"/>
      <c r="C54" s="92"/>
      <c r="D54" s="92"/>
      <c r="E54" s="92"/>
      <c r="F54" s="92"/>
      <c r="G54" s="92"/>
      <c r="H54" s="92"/>
      <c r="I54" s="92"/>
      <c r="J54" s="92"/>
    </row>
  </sheetData>
  <mergeCells count="9">
    <mergeCell ref="C7:J7"/>
    <mergeCell ref="D28:E28"/>
    <mergeCell ref="F28:G28"/>
    <mergeCell ref="H28:I28"/>
    <mergeCell ref="D8:I8"/>
    <mergeCell ref="D10:E10"/>
    <mergeCell ref="F10:G10"/>
    <mergeCell ref="H10:I10"/>
    <mergeCell ref="D26:I26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6321" r:id="rId4">
          <objectPr defaultSize="0" autoPict="0" r:id="rId5">
            <anchor moveWithCells="1" sizeWithCells="1">
              <from>
                <xdr:col>0</xdr:col>
                <xdr:colOff>514350</xdr:colOff>
                <xdr:row>0</xdr:row>
                <xdr:rowOff>47625</xdr:rowOff>
              </from>
              <to>
                <xdr:col>1</xdr:col>
                <xdr:colOff>704850</xdr:colOff>
                <xdr:row>2</xdr:row>
                <xdr:rowOff>9525</xdr:rowOff>
              </to>
            </anchor>
          </objectPr>
        </oleObject>
      </mc:Choice>
      <mc:Fallback>
        <oleObject progId="MSPhotoEd.3" shapeId="563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55"/>
  <sheetViews>
    <sheetView zoomScaleNormal="100" zoomScaleSheetLayoutView="100" workbookViewId="0">
      <selection activeCell="K15" sqref="K15"/>
    </sheetView>
  </sheetViews>
  <sheetFormatPr defaultRowHeight="12.75" x14ac:dyDescent="0.2"/>
  <cols>
    <col min="1" max="1" width="9.140625" style="23"/>
    <col min="2" max="2" width="10.28515625" style="23" customWidth="1"/>
    <col min="3" max="3" width="10.42578125" style="23" bestFit="1" customWidth="1"/>
    <col min="4" max="4" width="13.42578125" style="23" customWidth="1"/>
    <col min="5" max="5" width="13" style="23" customWidth="1"/>
    <col min="6" max="6" width="10" style="23" customWidth="1"/>
    <col min="7" max="7" width="11.85546875" style="23" customWidth="1"/>
    <col min="8" max="8" width="9.85546875" style="23" bestFit="1" customWidth="1"/>
    <col min="9" max="16384" width="9.140625" style="23"/>
  </cols>
  <sheetData>
    <row r="3" spans="2:11" x14ac:dyDescent="0.2">
      <c r="G3" s="21"/>
      <c r="H3" s="49" t="s">
        <v>200</v>
      </c>
      <c r="K3" s="49"/>
    </row>
    <row r="4" spans="2:11" ht="9" customHeight="1" x14ac:dyDescent="0.2"/>
    <row r="6" spans="2:11" x14ac:dyDescent="0.2">
      <c r="E6" s="24"/>
      <c r="F6" s="24"/>
    </row>
    <row r="7" spans="2:11" x14ac:dyDescent="0.2">
      <c r="B7" s="50"/>
      <c r="C7" s="93"/>
      <c r="D7" s="93"/>
      <c r="E7" s="93"/>
      <c r="F7" s="93"/>
    </row>
    <row r="8" spans="2:11" x14ac:dyDescent="0.2">
      <c r="B8" s="50"/>
      <c r="C8" s="50">
        <v>1.07</v>
      </c>
      <c r="D8" s="325" t="s">
        <v>108</v>
      </c>
      <c r="E8" s="325"/>
      <c r="F8" s="325"/>
    </row>
    <row r="9" spans="2:11" x14ac:dyDescent="0.2">
      <c r="D9" s="326"/>
      <c r="E9" s="326"/>
      <c r="F9" s="326"/>
      <c r="G9" s="145"/>
      <c r="H9" s="145"/>
    </row>
    <row r="10" spans="2:11" ht="25.5" x14ac:dyDescent="0.2">
      <c r="C10" s="147" t="s">
        <v>22</v>
      </c>
      <c r="D10" s="147" t="s">
        <v>23</v>
      </c>
      <c r="E10" s="147" t="s">
        <v>110</v>
      </c>
      <c r="F10" s="147" t="s">
        <v>109</v>
      </c>
      <c r="H10" s="32"/>
    </row>
    <row r="11" spans="2:11" x14ac:dyDescent="0.2">
      <c r="D11" s="51"/>
      <c r="E11" s="51"/>
      <c r="F11" s="51"/>
      <c r="H11" s="145"/>
      <c r="J11" s="148"/>
    </row>
    <row r="12" spans="2:11" x14ac:dyDescent="0.2">
      <c r="C12" s="97">
        <v>1802</v>
      </c>
      <c r="D12" s="149">
        <v>933</v>
      </c>
      <c r="F12" s="150"/>
      <c r="H12" s="55"/>
      <c r="J12" s="148"/>
    </row>
    <row r="13" spans="2:11" x14ac:dyDescent="0.2">
      <c r="C13" s="97">
        <v>1891</v>
      </c>
      <c r="D13" s="149">
        <v>4322</v>
      </c>
      <c r="E13" s="150">
        <f>+((D13/D12)-1)*100</f>
        <v>363.23687031082528</v>
      </c>
      <c r="F13" s="150">
        <v>1.7</v>
      </c>
      <c r="H13" s="32"/>
      <c r="J13" s="151"/>
    </row>
    <row r="14" spans="2:11" x14ac:dyDescent="0.2">
      <c r="C14" s="97">
        <v>1911</v>
      </c>
      <c r="D14" s="149">
        <v>5564</v>
      </c>
      <c r="E14" s="150">
        <f>+((D14/D13)-1)*100</f>
        <v>28.736695974086079</v>
      </c>
      <c r="F14" s="150">
        <v>1.3</v>
      </c>
      <c r="H14" s="146"/>
      <c r="J14" s="151"/>
    </row>
    <row r="15" spans="2:11" x14ac:dyDescent="0.2">
      <c r="C15" s="97">
        <v>1921</v>
      </c>
      <c r="D15" s="149">
        <v>5270</v>
      </c>
      <c r="E15" s="150">
        <f>+((D15/D14)-1)*100</f>
        <v>-5.2839683680805161</v>
      </c>
      <c r="F15" s="150">
        <v>-0.5</v>
      </c>
      <c r="H15" s="48"/>
      <c r="J15" s="151"/>
    </row>
    <row r="16" spans="2:11" x14ac:dyDescent="0.2">
      <c r="C16" s="97">
        <v>1934</v>
      </c>
      <c r="D16" s="149">
        <v>5930</v>
      </c>
      <c r="E16" s="150">
        <f>+((D16/D15)-1)*100</f>
        <v>12.523719165085389</v>
      </c>
      <c r="F16" s="150">
        <v>0.91</v>
      </c>
      <c r="H16" s="34"/>
      <c r="J16" s="151"/>
    </row>
    <row r="17" spans="2:10" x14ac:dyDescent="0.2">
      <c r="C17" s="97"/>
      <c r="D17" s="149"/>
      <c r="E17" s="150"/>
      <c r="F17" s="150"/>
      <c r="H17" s="34"/>
      <c r="J17" s="151"/>
    </row>
    <row r="18" spans="2:10" x14ac:dyDescent="0.2">
      <c r="C18" s="97">
        <v>1943</v>
      </c>
      <c r="D18" s="149">
        <v>6690</v>
      </c>
      <c r="E18" s="150">
        <f>+((D18/D16)-1)*100</f>
        <v>12.816188870151768</v>
      </c>
      <c r="F18" s="150">
        <v>1.34</v>
      </c>
      <c r="H18" s="34"/>
      <c r="J18" s="151"/>
    </row>
    <row r="19" spans="2:10" x14ac:dyDescent="0.2">
      <c r="C19" s="97">
        <v>1960</v>
      </c>
      <c r="D19" s="149">
        <v>8511</v>
      </c>
      <c r="E19" s="150">
        <f>+((D19/D18)-1)*100</f>
        <v>27.219730941704047</v>
      </c>
      <c r="F19" s="150">
        <v>1.43</v>
      </c>
      <c r="H19" s="34"/>
      <c r="J19" s="151"/>
    </row>
    <row r="20" spans="2:10" x14ac:dyDescent="0.2">
      <c r="C20" s="152">
        <v>1970</v>
      </c>
      <c r="D20" s="153">
        <v>10068</v>
      </c>
      <c r="E20" s="150">
        <f>+((D20/D19)-1)*100</f>
        <v>18.293972506168487</v>
      </c>
      <c r="F20" s="150">
        <v>1.69</v>
      </c>
      <c r="H20" s="34"/>
      <c r="J20" s="151"/>
    </row>
    <row r="21" spans="2:10" ht="15" customHeight="1" x14ac:dyDescent="0.2">
      <c r="C21" s="97">
        <v>1979</v>
      </c>
      <c r="D21" s="149">
        <v>16677</v>
      </c>
      <c r="E21" s="150">
        <f>+((D21/D20)-1)*100</f>
        <v>65.643623361144222</v>
      </c>
      <c r="F21" s="150">
        <v>5.77</v>
      </c>
      <c r="H21" s="34"/>
      <c r="J21" s="151"/>
    </row>
    <row r="22" spans="2:10" x14ac:dyDescent="0.2">
      <c r="C22" s="97">
        <v>1989</v>
      </c>
      <c r="D22" s="149">
        <v>25355</v>
      </c>
      <c r="E22" s="150">
        <f>+((D22/D21)-1)*100</f>
        <v>52.035737842537635</v>
      </c>
      <c r="F22" s="150">
        <v>4.28</v>
      </c>
      <c r="H22" s="51"/>
      <c r="J22" s="151"/>
    </row>
    <row r="23" spans="2:10" x14ac:dyDescent="0.2">
      <c r="C23" s="97"/>
      <c r="D23" s="149"/>
      <c r="E23" s="150"/>
      <c r="F23" s="150"/>
      <c r="H23" s="51"/>
      <c r="J23" s="151"/>
    </row>
    <row r="24" spans="2:10" x14ac:dyDescent="0.2">
      <c r="C24" s="97">
        <v>1999</v>
      </c>
      <c r="D24" s="149">
        <v>39020</v>
      </c>
      <c r="E24" s="150">
        <f>+((D24/D22)-1)*100</f>
        <v>53.894695326365614</v>
      </c>
      <c r="F24" s="150">
        <v>4.41</v>
      </c>
      <c r="H24" s="51"/>
      <c r="J24" s="151"/>
    </row>
    <row r="25" spans="2:10" x14ac:dyDescent="0.2">
      <c r="C25" s="97">
        <v>2010</v>
      </c>
      <c r="D25" s="154">
        <v>55036</v>
      </c>
      <c r="E25" s="155">
        <f>+((D25/D24)-1)*100</f>
        <v>41.045617631983603</v>
      </c>
      <c r="F25" s="150">
        <v>3.18</v>
      </c>
      <c r="H25" s="51"/>
      <c r="J25" s="151"/>
    </row>
    <row r="26" spans="2:10" x14ac:dyDescent="0.2">
      <c r="C26" s="156"/>
      <c r="D26" s="157"/>
      <c r="E26" s="158"/>
      <c r="F26" s="159"/>
      <c r="H26" s="51"/>
    </row>
    <row r="27" spans="2:10" x14ac:dyDescent="0.2">
      <c r="B27" s="145"/>
      <c r="C27" s="145"/>
      <c r="D27" s="145"/>
      <c r="E27" s="145"/>
      <c r="F27" s="145"/>
      <c r="G27" s="145"/>
      <c r="H27" s="145"/>
    </row>
    <row r="28" spans="2:10" x14ac:dyDescent="0.2">
      <c r="B28" s="32"/>
      <c r="D28" s="32"/>
      <c r="E28" s="32"/>
      <c r="F28" s="32"/>
      <c r="G28" s="32"/>
      <c r="H28" s="32"/>
    </row>
    <row r="29" spans="2:10" x14ac:dyDescent="0.2">
      <c r="B29" s="29"/>
      <c r="C29" s="324"/>
      <c r="D29" s="324"/>
      <c r="E29" s="324"/>
      <c r="F29" s="324"/>
      <c r="G29" s="324"/>
      <c r="H29" s="324"/>
    </row>
    <row r="30" spans="2:10" ht="15" x14ac:dyDescent="0.25">
      <c r="B30" s="29"/>
      <c r="C30" s="72" t="s">
        <v>128</v>
      </c>
      <c r="D30" s="107" t="s">
        <v>113</v>
      </c>
      <c r="E30" s="107"/>
      <c r="F30" s="107"/>
      <c r="G30" s="55"/>
      <c r="H30" s="55"/>
    </row>
    <row r="31" spans="2:10" x14ac:dyDescent="0.2">
      <c r="B31" s="32"/>
      <c r="C31" s="32"/>
      <c r="D31" s="32"/>
      <c r="E31" s="32"/>
      <c r="F31" s="32"/>
      <c r="G31" s="32"/>
      <c r="H31" s="32"/>
    </row>
    <row r="32" spans="2:10" x14ac:dyDescent="0.2">
      <c r="B32" s="29"/>
      <c r="C32" s="30"/>
      <c r="D32" s="146"/>
      <c r="E32" s="30"/>
      <c r="F32" s="146"/>
      <c r="G32" s="30"/>
      <c r="H32" s="146"/>
    </row>
    <row r="33" spans="2:8" x14ac:dyDescent="0.2">
      <c r="B33" s="32"/>
      <c r="C33" s="33"/>
      <c r="D33" s="48"/>
      <c r="E33" s="33"/>
      <c r="F33" s="48"/>
      <c r="G33" s="33"/>
      <c r="H33" s="48"/>
    </row>
    <row r="34" spans="2:8" x14ac:dyDescent="0.2">
      <c r="B34" s="32"/>
      <c r="C34" s="35"/>
      <c r="D34" s="43"/>
      <c r="E34" s="33"/>
      <c r="F34" s="34"/>
      <c r="G34" s="33"/>
      <c r="H34" s="34"/>
    </row>
    <row r="35" spans="2:8" x14ac:dyDescent="0.2">
      <c r="B35" s="32"/>
      <c r="C35" s="35"/>
      <c r="D35" s="43"/>
      <c r="E35" s="33"/>
      <c r="F35" s="34"/>
      <c r="G35" s="33"/>
      <c r="H35" s="34"/>
    </row>
    <row r="36" spans="2:8" x14ac:dyDescent="0.2">
      <c r="B36" s="32"/>
      <c r="C36" s="35"/>
      <c r="D36" s="43"/>
      <c r="E36" s="33"/>
      <c r="F36" s="34"/>
      <c r="G36" s="33"/>
      <c r="H36" s="34"/>
    </row>
    <row r="37" spans="2:8" ht="15" customHeight="1" x14ac:dyDescent="0.2"/>
    <row r="38" spans="2:8" x14ac:dyDescent="0.2">
      <c r="B38" s="32"/>
      <c r="C38" s="35"/>
      <c r="D38" s="43"/>
      <c r="E38" s="33"/>
      <c r="F38" s="34"/>
      <c r="G38" s="33"/>
      <c r="H38" s="34"/>
    </row>
    <row r="39" spans="2:8" ht="15" customHeight="1" x14ac:dyDescent="0.2">
      <c r="B39" s="42"/>
      <c r="C39" s="33"/>
      <c r="D39" s="43"/>
      <c r="E39" s="33"/>
      <c r="F39" s="34"/>
      <c r="G39" s="33"/>
      <c r="H39" s="34"/>
    </row>
    <row r="40" spans="2:8" x14ac:dyDescent="0.2">
      <c r="B40" s="51"/>
      <c r="C40" s="51"/>
      <c r="D40" s="51"/>
      <c r="E40" s="51"/>
      <c r="F40" s="51"/>
      <c r="G40" s="51"/>
      <c r="H40" s="51"/>
    </row>
    <row r="50" spans="1:11" x14ac:dyDescent="0.2">
      <c r="B50" s="44"/>
      <c r="D50" s="44"/>
      <c r="E50" s="44"/>
      <c r="F50" s="44"/>
      <c r="G50" s="44"/>
      <c r="H50" s="44"/>
      <c r="I50" s="44"/>
    </row>
    <row r="52" spans="1:11" x14ac:dyDescent="0.2">
      <c r="B52" s="44" t="s">
        <v>39</v>
      </c>
    </row>
    <row r="53" spans="1:11" x14ac:dyDescent="0.2">
      <c r="B53" s="44"/>
    </row>
    <row r="54" spans="1:11" ht="12.75" customHeight="1" x14ac:dyDescent="0.2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</row>
    <row r="55" spans="1:11" x14ac:dyDescent="0.2">
      <c r="A55" s="327">
        <v>12</v>
      </c>
      <c r="B55" s="327"/>
      <c r="C55" s="327"/>
      <c r="D55" s="327"/>
      <c r="E55" s="327"/>
      <c r="F55" s="327"/>
      <c r="G55" s="327"/>
      <c r="H55" s="327"/>
    </row>
  </sheetData>
  <mergeCells count="5">
    <mergeCell ref="D8:F9"/>
    <mergeCell ref="C29:D29"/>
    <mergeCell ref="E29:F29"/>
    <mergeCell ref="G29:H29"/>
    <mergeCell ref="A55:H55"/>
  </mergeCells>
  <pageMargins left="0.7" right="0.7" top="0.75" bottom="0.75" header="0.3" footer="0.3"/>
  <pageSetup scale="9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73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238125</xdr:colOff>
                <xdr:row>2</xdr:row>
                <xdr:rowOff>66675</xdr:rowOff>
              </to>
            </anchor>
          </objectPr>
        </oleObject>
      </mc:Choice>
      <mc:Fallback>
        <oleObject progId="MSPhotoEd.3" shapeId="573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.01</vt:lpstr>
      <vt:lpstr>.02</vt:lpstr>
      <vt:lpstr>.02cp2</vt:lpstr>
      <vt:lpstr>.03</vt:lpstr>
      <vt:lpstr>.04</vt:lpstr>
      <vt:lpstr>Life Table</vt:lpstr>
      <vt:lpstr>.06</vt:lpstr>
      <vt:lpstr>.01 Fig</vt:lpstr>
      <vt:lpstr>.02 Fig</vt:lpstr>
      <vt:lpstr>.08</vt:lpstr>
      <vt:lpstr>.09</vt:lpstr>
      <vt:lpstr>.010</vt:lpstr>
      <vt:lpstr>.11</vt:lpstr>
      <vt:lpstr>.12</vt:lpstr>
      <vt:lpstr>.13</vt:lpstr>
      <vt:lpstr>1.4</vt:lpstr>
      <vt:lpstr>.15</vt:lpstr>
      <vt:lpstr>'.01'!Print_Area</vt:lpstr>
      <vt:lpstr>'.01 Fig'!Print_Area</vt:lpstr>
      <vt:lpstr>'.010'!Print_Area</vt:lpstr>
      <vt:lpstr>'.02'!Print_Area</vt:lpstr>
      <vt:lpstr>'.02 Fig'!Print_Area</vt:lpstr>
      <vt:lpstr>'.02cp2'!Print_Area</vt:lpstr>
      <vt:lpstr>'.03'!Print_Area</vt:lpstr>
      <vt:lpstr>'.04'!Print_Area</vt:lpstr>
      <vt:lpstr>'.06'!Print_Area</vt:lpstr>
      <vt:lpstr>'.08'!Print_Area</vt:lpstr>
      <vt:lpstr>'.09'!Print_Area</vt:lpstr>
      <vt:lpstr>'.11'!Print_Area</vt:lpstr>
      <vt:lpstr>'.12'!Print_Area</vt:lpstr>
      <vt:lpstr>'.13'!Print_Area</vt:lpstr>
      <vt:lpstr>'.15'!Print_Area</vt:lpstr>
      <vt:lpstr>'1.4'!Print_Area</vt:lpstr>
      <vt:lpstr>'Life Table'!Print_Area</vt:lpstr>
    </vt:vector>
  </TitlesOfParts>
  <Company>CIG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</dc:creator>
  <cp:lastModifiedBy>Ebanks, Narnia</cp:lastModifiedBy>
  <cp:lastPrinted>2018-04-04T21:35:16Z</cp:lastPrinted>
  <dcterms:created xsi:type="dcterms:W3CDTF">2012-06-11T20:18:28Z</dcterms:created>
  <dcterms:modified xsi:type="dcterms:W3CDTF">2018-11-30T14:24:13Z</dcterms:modified>
</cp:coreProperties>
</file>